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9" activeTab="0"/>
  </bookViews>
  <sheets>
    <sheet name="B2PLYP vs SCSMP2 Geoms" sheetId="1" r:id="rId1"/>
    <sheet name="ADC2" sheetId="2" r:id="rId2"/>
  </sheets>
  <definedNames>
    <definedName name="_xlnm._FilterDatabase" localSheetId="1" hidden="1">'ADC2'!$D$3:$AR$59</definedName>
    <definedName name="_xlnm._FilterDatabase" localSheetId="0" hidden="1">'B2PLYP vs SCSMP2 Geoms'!$D$3:$AH$59</definedName>
  </definedNames>
  <calcPr fullCalcOnLoad="1"/>
</workbook>
</file>

<file path=xl/sharedStrings.xml><?xml version="1.0" encoding="utf-8"?>
<sst xmlns="http://schemas.openxmlformats.org/spreadsheetml/2006/main" count="272" uniqueCount="106">
  <si>
    <t>Spacer for molecules</t>
  </si>
  <si>
    <t>ADC2 Excitation Energy / SCS-MP2+COSMO/cc-pVTZ Geom</t>
  </si>
  <si>
    <t>Values from calculation</t>
  </si>
  <si>
    <t>ES-PTD terms</t>
  </si>
  <si>
    <t>Absolute excitation energies</t>
  </si>
  <si>
    <t>Molecule</t>
  </si>
  <si>
    <t>Solvent</t>
  </si>
  <si>
    <r>
      <t>0</t>
    </r>
    <r>
      <rPr>
        <b/>
        <vertAlign val="superscript"/>
        <sz val="11"/>
        <rFont val="Candara"/>
        <family val="2"/>
      </rPr>
      <t>th</t>
    </r>
    <r>
      <rPr>
        <b/>
        <sz val="11"/>
        <rFont val="Candara"/>
        <family val="2"/>
      </rPr>
      <t xml:space="preserve"> order E</t>
    </r>
  </si>
  <si>
    <t>Geom</t>
  </si>
  <si>
    <t>ptLR</t>
  </si>
  <si>
    <t>ptSS PTE</t>
  </si>
  <si>
    <t>ptSS PTD</t>
  </si>
  <si>
    <t>GS-PTD</t>
  </si>
  <si>
    <t>ES-PTD</t>
  </si>
  <si>
    <t>V(ADC)*Q(MP)</t>
  </si>
  <si>
    <t>V(MP)*Q(MP)</t>
  </si>
  <si>
    <t>V(ADC)*Q(HF)</t>
  </si>
  <si>
    <t>V(MP)*Q(HF)</t>
  </si>
  <si>
    <r>
      <t>0</t>
    </r>
    <r>
      <rPr>
        <b/>
        <vertAlign val="superscript"/>
        <sz val="11"/>
        <rFont val="Candara"/>
        <family val="2"/>
      </rPr>
      <t>th</t>
    </r>
    <r>
      <rPr>
        <b/>
        <sz val="11"/>
        <rFont val="Candara"/>
        <family val="2"/>
      </rPr>
      <t xml:space="preserve"> order</t>
    </r>
  </si>
  <si>
    <t>0th + ptLR</t>
  </si>
  <si>
    <t>0th + ptSS(PTE)</t>
  </si>
  <si>
    <t>Exp</t>
  </si>
  <si>
    <t>0th order (PTE)</t>
  </si>
  <si>
    <t>ptLR-PCM(PTE)//MP2</t>
  </si>
  <si>
    <t>ptSS-PCM(PTE)//MP2</t>
  </si>
  <si>
    <t>ptSS-PCM(PTD)//MP2</t>
  </si>
  <si>
    <t>Experiment</t>
  </si>
  <si>
    <t>dGP</t>
  </si>
  <si>
    <t>MP2 vs B2P</t>
  </si>
  <si>
    <r>
      <t>Δ0</t>
    </r>
    <r>
      <rPr>
        <vertAlign val="superscript"/>
        <sz val="11"/>
        <rFont val="Candara"/>
        <family val="2"/>
      </rPr>
      <t xml:space="preserve">th order </t>
    </r>
    <r>
      <rPr>
        <sz val="11"/>
        <rFont val="Candara"/>
        <family val="2"/>
      </rPr>
      <t>(PTE)</t>
    </r>
  </si>
  <si>
    <t>ΔptLR-PCM(PTE)//MP2</t>
  </si>
  <si>
    <t>ΔptSS-PCM(PTE)//MP2</t>
  </si>
  <si>
    <t>ΔptSS-PCM(PTD)//MP2</t>
  </si>
  <si>
    <t>Coumarin S1</t>
  </si>
  <si>
    <t>Hexan</t>
  </si>
  <si>
    <t>ΔGeom</t>
  </si>
  <si>
    <t>MeCN</t>
  </si>
  <si>
    <t>Coumarin S2</t>
  </si>
  <si>
    <t>Benzofuran S1</t>
  </si>
  <si>
    <t>Benzofuran S2</t>
  </si>
  <si>
    <t>Pyridine</t>
  </si>
  <si>
    <t>Nitrobenzene</t>
  </si>
  <si>
    <t>3-Methyl-NB</t>
  </si>
  <si>
    <t>cyHex</t>
  </si>
  <si>
    <t>Et2O</t>
  </si>
  <si>
    <t>4-Methyl-NB</t>
  </si>
  <si>
    <t>3-Methoxy-NB</t>
  </si>
  <si>
    <t>4-Methoxy-NB</t>
  </si>
  <si>
    <t>3-Chloro-NB</t>
  </si>
  <si>
    <t>4-Chloro-NB</t>
  </si>
  <si>
    <t>3-Amino-NB</t>
  </si>
  <si>
    <t>4-Amino-NB</t>
  </si>
  <si>
    <t>4-NH2-6-MeO-NB</t>
  </si>
  <si>
    <t>3-NH2-4-MeO-NB</t>
  </si>
  <si>
    <t>2-NH2-5-MeO-NB</t>
  </si>
  <si>
    <t>LR</t>
  </si>
  <si>
    <t>SS</t>
  </si>
  <si>
    <t>MEAN</t>
  </si>
  <si>
    <t>Mean</t>
  </si>
  <si>
    <t>MEAN MP2/B2P</t>
  </si>
  <si>
    <t>MAD</t>
  </si>
  <si>
    <t>Std. dev.</t>
  </si>
  <si>
    <t>MSD</t>
  </si>
  <si>
    <t>LR PTE</t>
  </si>
  <si>
    <t>SS(PTE)</t>
  </si>
  <si>
    <t xml:space="preserve">                </t>
  </si>
  <si>
    <t>TD-DFT/ptLR*2</t>
  </si>
  <si>
    <t>ADC(2)/ptLR(PTD*)</t>
  </si>
  <si>
    <r>
      <t>0</t>
    </r>
    <r>
      <rPr>
        <vertAlign val="superscript"/>
        <sz val="10"/>
        <rFont val="Candara"/>
        <family val="2"/>
      </rPr>
      <t>th</t>
    </r>
    <r>
      <rPr>
        <sz val="10"/>
        <rFont val="Candara"/>
        <family val="2"/>
      </rPr>
      <t xml:space="preserve"> order correction (PTD)</t>
    </r>
  </si>
  <si>
    <t>ADC(2)/ptSS(PTD*)</t>
  </si>
  <si>
    <r>
      <t>1</t>
    </r>
    <r>
      <rPr>
        <vertAlign val="superscript"/>
        <sz val="10"/>
        <rFont val="Candara"/>
        <family val="2"/>
      </rPr>
      <t>st</t>
    </r>
    <r>
      <rPr>
        <sz val="10"/>
        <rFont val="Candara"/>
        <family val="2"/>
      </rPr>
      <t xml:space="preserve"> order ptSS-term (PTD)</t>
    </r>
  </si>
  <si>
    <t>ADC(3/2)/ptLR(PTD*)</t>
  </si>
  <si>
    <t>ADC(3/2)/ptSS(PTD*)</t>
  </si>
  <si>
    <t xml:space="preserve">                  </t>
  </si>
  <si>
    <t>ADC2 Excitation Energy / B2PLYP+COSMO/def2-TZVP Geom</t>
  </si>
  <si>
    <t>Shifts w.r.t. gas phase</t>
  </si>
  <si>
    <t>0th + ptLR (PTD)</t>
  </si>
  <si>
    <t>0th + ptLR (PTE)</t>
  </si>
  <si>
    <t>0th + ptSS(PTD)</t>
  </si>
  <si>
    <t>Geometry</t>
  </si>
  <si>
    <r>
      <t>0</t>
    </r>
    <r>
      <rPr>
        <b/>
        <vertAlign val="superscript"/>
        <sz val="11"/>
        <rFont val="Candara"/>
        <family val="2"/>
      </rPr>
      <t>th</t>
    </r>
    <r>
      <rPr>
        <b/>
        <sz val="11"/>
        <rFont val="Candara"/>
        <family val="2"/>
      </rPr>
      <t xml:space="preserve"> order (PTD)</t>
    </r>
  </si>
  <si>
    <t>ptLR-PCM(PTD)</t>
  </si>
  <si>
    <t>ptLR-PCM(PTE)//B2P</t>
  </si>
  <si>
    <t>ptSS-PCM(PTE)//B2P</t>
  </si>
  <si>
    <t>ptSS-PCM(PTD*)</t>
  </si>
  <si>
    <t>ptSS-PCM(PTD)</t>
  </si>
  <si>
    <r>
      <t>Δ0</t>
    </r>
    <r>
      <rPr>
        <vertAlign val="superscript"/>
        <sz val="11"/>
        <rFont val="Candara"/>
        <family val="2"/>
      </rPr>
      <t>th</t>
    </r>
    <r>
      <rPr>
        <sz val="11"/>
        <rFont val="Candara"/>
        <family val="2"/>
      </rPr>
      <t xml:space="preserve"> order (PTD*)</t>
    </r>
  </si>
  <si>
    <t>ΔptLR-PCM(PTE)//B2P</t>
  </si>
  <si>
    <t>ΔptLR-PCM(PTD*)</t>
  </si>
  <si>
    <t>ΔptSS-PCM(PTE)</t>
  </si>
  <si>
    <t>ΔptSS-PCM(PTD*)</t>
  </si>
  <si>
    <t>ΔptSS-PCM(PTD)</t>
  </si>
  <si>
    <r>
      <t>Δ0</t>
    </r>
    <r>
      <rPr>
        <vertAlign val="superscript"/>
        <sz val="11"/>
        <rFont val="Candara"/>
        <family val="2"/>
      </rPr>
      <t>th</t>
    </r>
    <r>
      <rPr>
        <sz val="11"/>
        <rFont val="Candara"/>
        <family val="2"/>
      </rPr>
      <t xml:space="preserve"> order (PTD)</t>
    </r>
  </si>
  <si>
    <t>ΔptLR-PCM(PTD)</t>
  </si>
  <si>
    <t>ptSS-PCM(PTE)</t>
  </si>
  <si>
    <t>Names</t>
  </si>
  <si>
    <t>ADC(2)/ptLR-PCM(PTD)</t>
  </si>
  <si>
    <t>ADC(2)/ptSS-PCM(PTD)</t>
  </si>
  <si>
    <t>ADC(2)/ptSS-PCM(PTE)</t>
  </si>
  <si>
    <t>ωPBE/ptLR*2-PCM</t>
  </si>
  <si>
    <t>ωPBE/ptSS*2-PCM</t>
  </si>
  <si>
    <t>LR PTD</t>
  </si>
  <si>
    <t>SS(PTD)</t>
  </si>
  <si>
    <r>
      <t>0</t>
    </r>
    <r>
      <rPr>
        <vertAlign val="superscript"/>
        <sz val="11"/>
        <rFont val="Candara"/>
        <family val="2"/>
      </rPr>
      <t>th</t>
    </r>
    <r>
      <rPr>
        <sz val="11"/>
        <rFont val="Candara"/>
        <family val="2"/>
      </rPr>
      <t xml:space="preserve"> order</t>
    </r>
  </si>
  <si>
    <t>ES-PTD scaling</t>
  </si>
  <si>
    <t>Spacer for solvents below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</si>
</sst>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000"/>
  </numFmts>
  <fonts count="15">
    <font>
      <sz val="10"/>
      <name val="Candara"/>
      <family val="2"/>
    </font>
    <font>
      <sz val="10"/>
      <name val="Arial"/>
      <family val="0"/>
    </font>
    <font>
      <b/>
      <sz val="12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b/>
      <i/>
      <sz val="11"/>
      <name val="Candara"/>
      <family val="2"/>
    </font>
    <font>
      <b/>
      <vertAlign val="superscript"/>
      <sz val="11"/>
      <name val="Candara"/>
      <family val="2"/>
    </font>
    <font>
      <vertAlign val="superscript"/>
      <sz val="11"/>
      <name val="Candara"/>
      <family val="2"/>
    </font>
    <font>
      <b/>
      <sz val="10"/>
      <name val="Candara"/>
      <family val="2"/>
    </font>
    <font>
      <vertAlign val="superscript"/>
      <sz val="10"/>
      <name val="Candara"/>
      <family val="2"/>
    </font>
    <font>
      <sz val="12"/>
      <name val="Candara"/>
      <family val="2"/>
    </font>
    <font>
      <sz val="14"/>
      <name val="Candara"/>
      <family val="2"/>
    </font>
    <font>
      <b/>
      <sz val="14"/>
      <name val="Candara"/>
      <family val="2"/>
    </font>
    <font>
      <sz val="13"/>
      <name val="Candara"/>
      <family val="2"/>
    </font>
    <font>
      <b/>
      <sz val="15"/>
      <name val="Candara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4" fontId="4" fillId="2" borderId="3" xfId="0" applyFont="1" applyFill="1" applyBorder="1" applyAlignment="1">
      <alignment/>
    </xf>
    <xf numFmtId="164" fontId="3" fillId="0" borderId="0" xfId="0" applyFont="1" applyAlignment="1">
      <alignment horizontal="center"/>
    </xf>
    <xf numFmtId="164" fontId="3" fillId="3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2" fillId="4" borderId="0" xfId="0" applyFont="1" applyFill="1" applyAlignment="1">
      <alignment horizontal="center"/>
    </xf>
    <xf numFmtId="164" fontId="5" fillId="3" borderId="1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center" vertical="center"/>
    </xf>
    <xf numFmtId="166" fontId="0" fillId="5" borderId="0" xfId="0" applyNumberFormat="1" applyFill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4" fontId="4" fillId="6" borderId="4" xfId="0" applyFont="1" applyFill="1" applyBorder="1" applyAlignment="1">
      <alignment horizontal="center" vertical="center"/>
    </xf>
    <xf numFmtId="164" fontId="4" fillId="7" borderId="3" xfId="0" applyFont="1" applyFill="1" applyBorder="1" applyAlignment="1">
      <alignment horizontal="center" vertical="center"/>
    </xf>
    <xf numFmtId="164" fontId="3" fillId="7" borderId="0" xfId="0" applyFont="1" applyFill="1" applyAlignment="1">
      <alignment horizontal="center"/>
    </xf>
    <xf numFmtId="164" fontId="0" fillId="8" borderId="0" xfId="0" applyFill="1" applyAlignment="1">
      <alignment/>
    </xf>
    <xf numFmtId="164" fontId="2" fillId="8" borderId="0" xfId="0" applyFont="1" applyFill="1" applyAlignment="1">
      <alignment horizontal="center"/>
    </xf>
    <xf numFmtId="164" fontId="2" fillId="8" borderId="0" xfId="0" applyFont="1" applyFill="1" applyAlignment="1">
      <alignment horizontal="left"/>
    </xf>
    <xf numFmtId="164" fontId="4" fillId="8" borderId="1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166" fontId="4" fillId="8" borderId="1" xfId="0" applyNumberFormat="1" applyFont="1" applyFill="1" applyBorder="1" applyAlignment="1">
      <alignment horizontal="center"/>
    </xf>
    <xf numFmtId="164" fontId="4" fillId="8" borderId="2" xfId="0" applyFont="1" applyFill="1" applyBorder="1" applyAlignment="1">
      <alignment horizontal="center"/>
    </xf>
    <xf numFmtId="164" fontId="4" fillId="8" borderId="0" xfId="0" applyFont="1" applyFill="1" applyAlignment="1">
      <alignment horizontal="center"/>
    </xf>
    <xf numFmtId="166" fontId="4" fillId="8" borderId="3" xfId="0" applyNumberFormat="1" applyFont="1" applyFill="1" applyBorder="1" applyAlignment="1">
      <alignment horizontal="center"/>
    </xf>
    <xf numFmtId="164" fontId="3" fillId="8" borderId="0" xfId="0" applyFont="1" applyFill="1" applyAlignment="1">
      <alignment horizontal="center"/>
    </xf>
    <xf numFmtId="164" fontId="4" fillId="8" borderId="3" xfId="0" applyFont="1" applyFill="1" applyBorder="1" applyAlignment="1">
      <alignment horizontal="center"/>
    </xf>
    <xf numFmtId="164" fontId="3" fillId="9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8" borderId="0" xfId="0" applyFont="1" applyFill="1" applyAlignment="1">
      <alignment/>
    </xf>
    <xf numFmtId="164" fontId="8" fillId="8" borderId="0" xfId="0" applyFont="1" applyFill="1" applyAlignment="1">
      <alignment/>
    </xf>
    <xf numFmtId="164" fontId="8" fillId="10" borderId="0" xfId="0" applyFont="1" applyFill="1" applyAlignment="1">
      <alignment/>
    </xf>
    <xf numFmtId="165" fontId="2" fillId="10" borderId="0" xfId="0" applyNumberFormat="1" applyFont="1" applyFill="1" applyAlignment="1">
      <alignment horizontal="center"/>
    </xf>
    <xf numFmtId="165" fontId="2" fillId="10" borderId="0" xfId="0" applyNumberFormat="1" applyFont="1" applyFill="1" applyAlignment="1">
      <alignment horizontal="left"/>
    </xf>
    <xf numFmtId="164" fontId="4" fillId="10" borderId="1" xfId="0" applyFont="1" applyFill="1" applyBorder="1" applyAlignment="1">
      <alignment horizontal="center"/>
    </xf>
    <xf numFmtId="165" fontId="4" fillId="10" borderId="1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4" fontId="8" fillId="10" borderId="2" xfId="0" applyFont="1" applyFill="1" applyBorder="1" applyAlignment="1">
      <alignment/>
    </xf>
    <xf numFmtId="164" fontId="8" fillId="10" borderId="0" xfId="0" applyFont="1" applyFill="1" applyBorder="1" applyAlignment="1">
      <alignment/>
    </xf>
    <xf numFmtId="164" fontId="4" fillId="10" borderId="0" xfId="0" applyFont="1" applyFill="1" applyBorder="1" applyAlignment="1">
      <alignment/>
    </xf>
    <xf numFmtId="166" fontId="4" fillId="10" borderId="3" xfId="0" applyNumberFormat="1" applyFont="1" applyFill="1" applyBorder="1" applyAlignment="1">
      <alignment horizontal="center"/>
    </xf>
    <xf numFmtId="165" fontId="4" fillId="10" borderId="2" xfId="0" applyNumberFormat="1" applyFont="1" applyFill="1" applyBorder="1" applyAlignment="1">
      <alignment horizontal="center"/>
    </xf>
    <xf numFmtId="165" fontId="4" fillId="10" borderId="0" xfId="0" applyNumberFormat="1" applyFont="1" applyFill="1" applyAlignment="1">
      <alignment horizontal="center"/>
    </xf>
    <xf numFmtId="164" fontId="4" fillId="10" borderId="3" xfId="0" applyFont="1" applyFill="1" applyBorder="1" applyAlignment="1">
      <alignment/>
    </xf>
    <xf numFmtId="165" fontId="4" fillId="3" borderId="0" xfId="0" applyNumberFormat="1" applyFont="1" applyFill="1" applyAlignment="1">
      <alignment horizontal="center"/>
    </xf>
    <xf numFmtId="164" fontId="4" fillId="1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8" borderId="0" xfId="0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6" fontId="3" fillId="11" borderId="1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4" fontId="8" fillId="12" borderId="0" xfId="0" applyFont="1" applyFill="1" applyAlignment="1">
      <alignment/>
    </xf>
    <xf numFmtId="164" fontId="0" fillId="12" borderId="0" xfId="0" applyFill="1" applyAlignment="1">
      <alignment/>
    </xf>
    <xf numFmtId="165" fontId="2" fillId="12" borderId="0" xfId="0" applyNumberFormat="1" applyFont="1" applyFill="1" applyAlignment="1">
      <alignment horizontal="center"/>
    </xf>
    <xf numFmtId="164" fontId="4" fillId="12" borderId="1" xfId="0" applyFont="1" applyFill="1" applyBorder="1" applyAlignment="1">
      <alignment horizontal="center"/>
    </xf>
    <xf numFmtId="164" fontId="3" fillId="12" borderId="1" xfId="0" applyFont="1" applyFill="1" applyBorder="1" applyAlignment="1">
      <alignment horizontal="center"/>
    </xf>
    <xf numFmtId="165" fontId="4" fillId="12" borderId="1" xfId="0" applyNumberFormat="1" applyFont="1" applyFill="1" applyBorder="1" applyAlignment="1">
      <alignment horizontal="center"/>
    </xf>
    <xf numFmtId="166" fontId="4" fillId="12" borderId="1" xfId="0" applyNumberFormat="1" applyFont="1" applyFill="1" applyBorder="1" applyAlignment="1">
      <alignment horizontal="center"/>
    </xf>
    <xf numFmtId="164" fontId="8" fillId="12" borderId="2" xfId="0" applyFont="1" applyFill="1" applyBorder="1" applyAlignment="1">
      <alignment/>
    </xf>
    <xf numFmtId="164" fontId="8" fillId="12" borderId="0" xfId="0" applyFont="1" applyFill="1" applyBorder="1" applyAlignment="1">
      <alignment/>
    </xf>
    <xf numFmtId="164" fontId="4" fillId="12" borderId="0" xfId="0" applyFont="1" applyFill="1" applyBorder="1" applyAlignment="1">
      <alignment/>
    </xf>
    <xf numFmtId="166" fontId="4" fillId="12" borderId="3" xfId="0" applyNumberFormat="1" applyFont="1" applyFill="1" applyBorder="1" applyAlignment="1">
      <alignment horizontal="center"/>
    </xf>
    <xf numFmtId="165" fontId="4" fillId="12" borderId="2" xfId="0" applyNumberFormat="1" applyFont="1" applyFill="1" applyBorder="1" applyAlignment="1">
      <alignment horizontal="center"/>
    </xf>
    <xf numFmtId="165" fontId="4" fillId="12" borderId="0" xfId="0" applyNumberFormat="1" applyFont="1" applyFill="1" applyAlignment="1">
      <alignment horizontal="center"/>
    </xf>
    <xf numFmtId="164" fontId="4" fillId="12" borderId="3" xfId="0" applyFont="1" applyFill="1" applyBorder="1" applyAlignment="1">
      <alignment/>
    </xf>
    <xf numFmtId="164" fontId="4" fillId="12" borderId="0" xfId="0" applyFont="1" applyFill="1" applyAlignment="1">
      <alignment horizontal="center"/>
    </xf>
    <xf numFmtId="164" fontId="4" fillId="12" borderId="0" xfId="0" applyFont="1" applyFill="1" applyAlignment="1">
      <alignment/>
    </xf>
    <xf numFmtId="164" fontId="4" fillId="10" borderId="0" xfId="0" applyFont="1" applyFill="1" applyAlignment="1">
      <alignment/>
    </xf>
    <xf numFmtId="164" fontId="4" fillId="10" borderId="2" xfId="0" applyFont="1" applyFill="1" applyBorder="1" applyAlignment="1">
      <alignment/>
    </xf>
    <xf numFmtId="165" fontId="4" fillId="2" borderId="3" xfId="0" applyNumberFormat="1" applyFont="1" applyFill="1" applyBorder="1" applyAlignment="1">
      <alignment horizontal="center"/>
    </xf>
    <xf numFmtId="165" fontId="4" fillId="10" borderId="0" xfId="0" applyNumberFormat="1" applyFont="1" applyFill="1" applyBorder="1" applyAlignment="1">
      <alignment horizontal="center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0" fillId="5" borderId="0" xfId="0" applyFill="1" applyAlignment="1">
      <alignment/>
    </xf>
    <xf numFmtId="165" fontId="2" fillId="5" borderId="0" xfId="0" applyNumberFormat="1" applyFont="1" applyFill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/>
    </xf>
    <xf numFmtId="164" fontId="8" fillId="5" borderId="2" xfId="0" applyFont="1" applyFill="1" applyBorder="1" applyAlignment="1">
      <alignment/>
    </xf>
    <xf numFmtId="164" fontId="8" fillId="5" borderId="0" xfId="0" applyFont="1" applyFill="1" applyBorder="1" applyAlignment="1">
      <alignment/>
    </xf>
    <xf numFmtId="164" fontId="4" fillId="5" borderId="0" xfId="0" applyFont="1" applyFill="1" applyBorder="1" applyAlignment="1">
      <alignment/>
    </xf>
    <xf numFmtId="165" fontId="4" fillId="5" borderId="0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4" fontId="4" fillId="5" borderId="3" xfId="0" applyFont="1" applyFill="1" applyBorder="1" applyAlignment="1">
      <alignment/>
    </xf>
    <xf numFmtId="164" fontId="0" fillId="10" borderId="0" xfId="0" applyFill="1" applyAlignment="1">
      <alignment/>
    </xf>
    <xf numFmtId="165" fontId="4" fillId="10" borderId="3" xfId="0" applyNumberFormat="1" applyFont="1" applyFill="1" applyBorder="1" applyAlignment="1">
      <alignment horizontal="center"/>
    </xf>
    <xf numFmtId="166" fontId="3" fillId="10" borderId="0" xfId="0" applyNumberFormat="1" applyFont="1" applyFill="1" applyAlignment="1">
      <alignment horizontal="center"/>
    </xf>
    <xf numFmtId="164" fontId="3" fillId="10" borderId="0" xfId="0" applyFont="1" applyFill="1" applyAlignment="1">
      <alignment/>
    </xf>
    <xf numFmtId="164" fontId="0" fillId="0" borderId="0" xfId="0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7" fontId="4" fillId="13" borderId="0" xfId="0" applyNumberFormat="1" applyFont="1" applyFill="1" applyAlignment="1">
      <alignment horizontal="center"/>
    </xf>
    <xf numFmtId="167" fontId="4" fillId="5" borderId="0" xfId="0" applyNumberFormat="1" applyFont="1" applyFill="1" applyAlignment="1">
      <alignment horizontal="center"/>
    </xf>
    <xf numFmtId="167" fontId="4" fillId="14" borderId="0" xfId="0" applyNumberFormat="1" applyFont="1" applyFill="1" applyAlignment="1">
      <alignment horizontal="center"/>
    </xf>
    <xf numFmtId="167" fontId="4" fillId="15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5" fontId="4" fillId="5" borderId="0" xfId="0" applyNumberFormat="1" applyFont="1" applyFill="1" applyBorder="1" applyAlignment="1">
      <alignment horizontal="center" vertical="center"/>
    </xf>
    <xf numFmtId="166" fontId="4" fillId="5" borderId="0" xfId="0" applyNumberFormat="1" applyFont="1" applyFill="1" applyAlignment="1">
      <alignment horizontal="center"/>
    </xf>
    <xf numFmtId="166" fontId="3" fillId="14" borderId="0" xfId="0" applyNumberFormat="1" applyFont="1" applyFill="1" applyAlignment="1">
      <alignment horizontal="center"/>
    </xf>
    <xf numFmtId="166" fontId="4" fillId="14" borderId="0" xfId="0" applyNumberFormat="1" applyFont="1" applyFill="1" applyAlignment="1">
      <alignment horizontal="center"/>
    </xf>
    <xf numFmtId="166" fontId="4" fillId="15" borderId="0" xfId="0" applyNumberFormat="1" applyFont="1" applyFill="1" applyAlignment="1">
      <alignment horizontal="center"/>
    </xf>
    <xf numFmtId="167" fontId="3" fillId="14" borderId="0" xfId="0" applyNumberFormat="1" applyFont="1" applyFill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8" fillId="0" borderId="0" xfId="0" applyFont="1" applyFill="1" applyAlignment="1">
      <alignment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5" fontId="3" fillId="0" borderId="2" xfId="0" applyNumberFormat="1" applyFont="1" applyFill="1" applyBorder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4" fontId="4" fillId="13" borderId="0" xfId="0" applyFont="1" applyFill="1" applyAlignment="1">
      <alignment horizontal="center"/>
    </xf>
    <xf numFmtId="166" fontId="4" fillId="13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8" fillId="5" borderId="0" xfId="0" applyFont="1" applyFill="1" applyAlignment="1">
      <alignment/>
    </xf>
    <xf numFmtId="164" fontId="3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84D1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83CAFF"/>
      <rgbColor rgb="00FF99CC"/>
      <rgbColor rgb="00B3B3B3"/>
      <rgbColor rgb="00FFCC99"/>
      <rgbColor rgb="003366FF"/>
      <rgbColor rgb="0033CCCC"/>
      <rgbColor rgb="00AECF00"/>
      <rgbColor rgb="00FFD320"/>
      <rgbColor rgb="00FF950E"/>
      <rgbColor rgb="00FF420E"/>
      <rgbColor rgb="00666666"/>
      <rgbColor rgb="00999999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61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'B2PLYP vs SCSMP2 Geoms'!$E$73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Geoms'!$F$4:$F$59</c:f>
              <c:numCache/>
            </c:numRef>
          </c:cat>
          <c:val>
            <c:numRef>
              <c:f>'B2PLYP vs SCSMP2 Geoms'!$K$4:$K$59</c:f>
            </c:numRef>
          </c:val>
        </c:ser>
        <c:ser>
          <c:idx val="1"/>
          <c:order val="1"/>
          <c:tx>
            <c:strRef>
              <c:f>'B2PLYP vs SCSMP2 Geoms'!$E$72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Geoms'!$F$4:$F$59</c:f>
              <c:numCache/>
            </c:numRef>
          </c:cat>
          <c:val>
            <c:numRef>
              <c:f>'B2PLYP vs SCSMP2 Geoms'!$M$4:$M$59</c:f>
            </c:numRef>
          </c:val>
        </c:ser>
        <c:ser>
          <c:idx val="2"/>
          <c:order val="2"/>
          <c:tx>
            <c:strRef>
              <c:f>'B2PLYP vs SCSMP2 Geoms'!$X$3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Geoms'!$F$4:$F$59</c:f>
              <c:numCache/>
            </c:numRef>
          </c:cat>
          <c:val>
            <c:numRef>
              <c:f>'B2PLYP vs SCSMP2 Geoms'!$X$4:$X$59</c:f>
              <c:numCache/>
            </c:numRef>
          </c:val>
        </c:ser>
        <c:ser>
          <c:idx val="3"/>
          <c:order val="3"/>
          <c:tx>
            <c:strRef>
              <c:f>'B2PLYP vs SCSMP2 Geoms'!$W$3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Geoms'!$F$4:$F$59</c:f>
              <c:numCache/>
            </c:numRef>
          </c:cat>
          <c:val>
            <c:numRef>
              <c:f>'B2PLYP vs SCSMP2 Geoms'!$W$4:$W$59</c:f>
              <c:numCache/>
            </c:numRef>
          </c:val>
        </c:ser>
        <c:overlap val="100"/>
        <c:gapWidth val="100"/>
        <c:axId val="9600298"/>
        <c:axId val="19293819"/>
      </c:barChart>
      <c:date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latin typeface="Candara"/>
                <a:ea typeface="Candara"/>
                <a:cs typeface="Candara"/>
              </a:defRPr>
            </a:pPr>
          </a:p>
        </c:txPr>
        <c:crossAx val="19293819"/>
        <c:crossesAt val="0"/>
        <c:auto val="0"/>
        <c:noMultiLvlLbl val="0"/>
      </c:dateAx>
      <c:valAx>
        <c:axId val="19293819"/>
        <c:scaling>
          <c:orientation val="minMax"/>
          <c:max val="0.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andara"/>
                    <a:ea typeface="Candara"/>
                    <a:cs typeface="Candara"/>
                  </a:rPr>
                  <a:t>size of contribution [eV]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9999"/>
              </a:solidFill>
              <a:prstDash val="sysDot"/>
            </a:ln>
          </c:spPr>
        </c:majorGridlines>
        <c:minorGridlines>
          <c:spPr>
            <a:ln w="3175">
              <a:solidFill>
                <a:srgbClr val="CCCCCC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Candara"/>
                <a:ea typeface="Candara"/>
                <a:cs typeface="Candara"/>
              </a:defRPr>
            </a:pPr>
          </a:p>
        </c:txPr>
        <c:crossAx val="9600298"/>
        <c:crossesAt val="1"/>
        <c:crossBetween val="between"/>
        <c:dispUnits/>
      </c:valAx>
      <c:spPr>
        <a:noFill/>
        <a:ln w="25400">
          <a:solidFill>
            <a:srgbClr val="CCCCCC"/>
          </a:solidFill>
        </a:ln>
      </c:spPr>
    </c:plotArea>
    <c:legend>
      <c:legendPos val="r"/>
      <c:layout>
        <c:manualLayout>
          <c:xMode val="edge"/>
          <c:yMode val="edge"/>
          <c:x val="0.07675"/>
          <c:y val="0.715"/>
          <c:w val="0.20275"/>
          <c:h val="0.23125"/>
        </c:manualLayout>
      </c:layout>
      <c:overlay val="0"/>
      <c:spPr>
        <a:ln w="38100">
          <a:solidFill>
            <a:srgbClr val="B3B3B3"/>
          </a:solidFill>
        </a:ln>
      </c:spPr>
      <c:txPr>
        <a:bodyPr vert="horz" rot="0"/>
        <a:lstStyle/>
        <a:p>
          <a:pPr>
            <a:defRPr lang="en-US" cap="none" sz="1300" b="0" i="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05"/>
          <c:w val="0.9542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'B2PLYP vs SCSMP2 Geoms'!$AA$3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Geoms'!$AA$19:$AA$59</c:f>
              <c:numCache/>
            </c:numRef>
          </c:val>
        </c:ser>
        <c:ser>
          <c:idx val="1"/>
          <c:order val="1"/>
          <c:tx>
            <c:strRef>
              <c:f>'B2PLYP vs SCSMP2 Geoms'!$AC$3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Geoms'!$AC$19:$AC$59</c:f>
              <c:numCache/>
            </c:numRef>
          </c:val>
        </c:ser>
        <c:ser>
          <c:idx val="2"/>
          <c:order val="2"/>
          <c:tx>
            <c:strRef>
              <c:f>'B2PLYP vs SCSMP2 Geoms'!$AD$3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Geoms'!$AD$19:$AD$59</c:f>
              <c:numCache/>
            </c:numRef>
          </c:val>
        </c:ser>
        <c:gapWidth val="100"/>
        <c:axId val="39426644"/>
        <c:axId val="19295477"/>
      </c:barChart>
      <c:dateAx>
        <c:axId val="394266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300" b="0" i="0" u="none" baseline="0">
                <a:latin typeface="Candara"/>
                <a:ea typeface="Candara"/>
                <a:cs typeface="Candara"/>
              </a:defRPr>
            </a:pPr>
          </a:p>
        </c:txPr>
        <c:crossAx val="19295477"/>
        <c:crossesAt val="0"/>
        <c:auto val="0"/>
        <c:noMultiLvlLbl val="0"/>
      </c:dateAx>
      <c:valAx>
        <c:axId val="19295477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Candara"/>
                    <a:ea typeface="Candara"/>
                    <a:cs typeface="Candara"/>
                  </a:rPr>
                  <a:t>gas-phase to solvent shift [eV]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minorGridlines>
          <c:spPr>
            <a:ln w="3175">
              <a:solidFill>
                <a:srgbClr val="E6E6E6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Candara"/>
                <a:ea typeface="Candara"/>
                <a:cs typeface="Candara"/>
              </a:defRPr>
            </a:pPr>
          </a:p>
        </c:txPr>
        <c:crossAx val="39426644"/>
        <c:crossesAt val="1"/>
        <c:crossBetween val="between"/>
        <c:dispUnits/>
      </c:valAx>
      <c:spPr>
        <a:noFill/>
        <a:ln w="25400">
          <a:solidFill>
            <a:srgbClr val="CCCCCC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80925"/>
          <c:w val="0.14425"/>
          <c:h val="0.15025"/>
        </c:manualLayout>
      </c:layout>
      <c:overlay val="0"/>
      <c:spPr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300" b="0" i="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'B2PLYP vs SCSMP2 Geoms'!$X$3</c:f>
            </c:strRef>
          </c:tx>
          <c:spPr>
            <a:solidFill>
              <a:srgbClr val="FF420E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Geoms'!$X$19:$X$59</c:f>
              <c:numCache/>
            </c:numRef>
          </c:val>
        </c:ser>
        <c:ser>
          <c:idx val="1"/>
          <c:order val="1"/>
          <c:tx>
            <c:strRef>
              <c:f>ADC2!$AC$3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ADC2!$AC$19:$AC$59</c:f>
              <c:numCache/>
            </c:numRef>
          </c:val>
        </c:ser>
        <c:gapWidth val="100"/>
        <c:axId val="39441566"/>
        <c:axId val="19429775"/>
      </c:barChart>
      <c:dateAx>
        <c:axId val="394415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300" b="0" i="0" u="none" baseline="0">
                <a:latin typeface="Candara"/>
                <a:ea typeface="Candara"/>
                <a:cs typeface="Candara"/>
              </a:defRPr>
            </a:pPr>
          </a:p>
        </c:txPr>
        <c:crossAx val="19429775"/>
        <c:crossesAt val="0"/>
        <c:auto val="0"/>
        <c:noMultiLvlLbl val="0"/>
      </c:dateAx>
      <c:valAx>
        <c:axId val="19429775"/>
        <c:scaling>
          <c:orientation val="minMax"/>
          <c:max val="0.6000000000000001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Candara"/>
                    <a:ea typeface="Candara"/>
                    <a:cs typeface="Candara"/>
                  </a:rPr>
                  <a:t>difference to observed shift [eV]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Candara"/>
                <a:ea typeface="Candara"/>
                <a:cs typeface="Candara"/>
              </a:defRPr>
            </a:pPr>
          </a:p>
        </c:txPr>
        <c:crossAx val="39441566"/>
        <c:crossesAt val="1"/>
        <c:crossBetween val="between"/>
        <c:dispUnits/>
      </c:valAx>
      <c:spPr>
        <a:noFill/>
        <a:ln w="25400">
          <a:solidFill>
            <a:srgbClr val="CCCCCC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833"/>
          <c:w val="0.14775"/>
          <c:h val="0.1335"/>
        </c:manualLayout>
      </c:layout>
      <c:overlay val="0"/>
      <c:spPr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300" b="0" i="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'B2PLYP vs SCSMP2 Geoms'!$W$3</c:f>
            </c:strRef>
          </c:tx>
          <c:spPr>
            <a:solidFill>
              <a:srgbClr val="579D1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Geoms'!$W$19:$W$59</c:f>
              <c:numCache/>
            </c:numRef>
          </c:val>
        </c:ser>
        <c:ser>
          <c:idx val="1"/>
          <c:order val="1"/>
          <c:tx>
            <c:strRef>
              <c:f>ADC2!$AB$3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ADC2!$AB$19:$AB$59</c:f>
              <c:numCache/>
            </c:numRef>
          </c:val>
        </c:ser>
        <c:gapWidth val="100"/>
        <c:axId val="40650248"/>
        <c:axId val="30307913"/>
      </c:barChart>
      <c:dateAx>
        <c:axId val="406502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300" b="0" i="0" u="none" baseline="0">
                <a:latin typeface="Candara"/>
                <a:ea typeface="Candara"/>
                <a:cs typeface="Candara"/>
              </a:defRPr>
            </a:pPr>
          </a:p>
        </c:txPr>
        <c:crossAx val="30307913"/>
        <c:crossesAt val="0"/>
        <c:auto val="0"/>
        <c:noMultiLvlLbl val="0"/>
      </c:dateAx>
      <c:valAx>
        <c:axId val="30307913"/>
        <c:scaling>
          <c:orientation val="minMax"/>
          <c:max val="0.6000000000000001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Candara"/>
                    <a:ea typeface="Candara"/>
                    <a:cs typeface="Candara"/>
                  </a:rPr>
                  <a:t>difference to observed shift [eV]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Candara"/>
                <a:ea typeface="Candara"/>
                <a:cs typeface="Candara"/>
              </a:defRPr>
            </a:pPr>
          </a:p>
        </c:txPr>
        <c:crossAx val="40650248"/>
        <c:crossesAt val="1"/>
        <c:crossBetween val="between"/>
        <c:dispUnits/>
      </c:valAx>
      <c:spPr>
        <a:noFill/>
        <a:ln w="25400">
          <a:solidFill>
            <a:srgbClr val="CCCCCC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8285"/>
          <c:w val="0.13075"/>
          <c:h val="0.1455"/>
        </c:manualLayout>
      </c:layout>
      <c:overlay val="0"/>
      <c:spPr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300" b="0" i="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6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'B2PLYP vs SCSMP2 Geoms'!$X$3</c:f>
            </c:strRef>
          </c:tx>
          <c:spPr>
            <a:solidFill>
              <a:srgbClr val="FF420E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Geoms'!$AG$19:$AG$59</c:f>
              <c:numCache/>
            </c:numRef>
          </c:val>
        </c:ser>
        <c:ser>
          <c:idx val="1"/>
          <c:order val="1"/>
          <c:tx>
            <c:strRef>
              <c:f>ADC2!$AC$3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ADC2!$AQ$19:$AQ$59</c:f>
              <c:numCache/>
            </c:numRef>
          </c:val>
        </c:ser>
        <c:gapWidth val="100"/>
        <c:axId val="4335762"/>
        <c:axId val="39021859"/>
      </c:barChart>
      <c:dateAx>
        <c:axId val="4335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300" b="0" i="0" u="none" baseline="0">
                <a:latin typeface="Candara"/>
                <a:ea typeface="Candara"/>
                <a:cs typeface="Candara"/>
              </a:defRPr>
            </a:pPr>
          </a:p>
        </c:txPr>
        <c:crossAx val="39021859"/>
        <c:crossesAt val="0"/>
        <c:auto val="0"/>
        <c:noMultiLvlLbl val="0"/>
      </c:dateAx>
      <c:valAx>
        <c:axId val="39021859"/>
        <c:scaling>
          <c:orientation val="minMax"/>
          <c:max val="0.25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Candara"/>
                    <a:ea typeface="Candara"/>
                    <a:cs typeface="Candara"/>
                  </a:rPr>
                  <a:t>difference to observed shift [eV]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Candara"/>
                <a:ea typeface="Candara"/>
                <a:cs typeface="Candara"/>
              </a:defRPr>
            </a:pPr>
          </a:p>
        </c:txPr>
        <c:crossAx val="4335762"/>
        <c:crossesAt val="1"/>
        <c:crossBetween val="between"/>
        <c:dispUnits/>
      </c:valAx>
      <c:spPr>
        <a:noFill/>
        <a:ln w="25400">
          <a:solidFill>
            <a:srgbClr val="CCCCCC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84025"/>
          <c:w val="0.143"/>
          <c:h val="0.1335"/>
        </c:manualLayout>
      </c:layout>
      <c:overlay val="0"/>
      <c:spPr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300" b="0" i="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'B2PLYP vs SCSMP2 Geoms'!$AE$3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Geoms'!$AE$19:$AE$59</c:f>
              <c:numCache/>
            </c:numRef>
          </c:val>
        </c:ser>
        <c:ser>
          <c:idx val="1"/>
          <c:order val="1"/>
          <c:tx>
            <c:strRef>
              <c:f>ADC2!$AN$3</c:f>
            </c:strRef>
          </c:tx>
          <c:spPr>
            <a:solidFill>
              <a:srgbClr val="AEC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ADC2!$AN$19:$AN$59</c:f>
              <c:numCache/>
            </c:numRef>
          </c:val>
        </c:ser>
        <c:gapWidth val="100"/>
        <c:axId val="15652412"/>
        <c:axId val="6653981"/>
      </c:barChart>
      <c:dateAx>
        <c:axId val="15652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300" b="0" i="0" u="none" baseline="0">
                <a:latin typeface="Candara"/>
                <a:ea typeface="Candara"/>
                <a:cs typeface="Candara"/>
              </a:defRPr>
            </a:pPr>
          </a:p>
        </c:txPr>
        <c:crossAx val="6653981"/>
        <c:crossesAt val="0"/>
        <c:auto val="0"/>
        <c:noMultiLvlLbl val="0"/>
      </c:dateAx>
      <c:valAx>
        <c:axId val="6653981"/>
        <c:scaling>
          <c:orientation val="minMax"/>
          <c:max val="0.6000000000000001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Candara"/>
                    <a:ea typeface="Candara"/>
                    <a:cs typeface="Candara"/>
                  </a:rPr>
                  <a:t>difference to observed shift [eV]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Candara"/>
                <a:ea typeface="Candara"/>
                <a:cs typeface="Candara"/>
              </a:defRPr>
            </a:pPr>
          </a:p>
        </c:txPr>
        <c:crossAx val="15652412"/>
        <c:crossesAt val="1"/>
        <c:crossBetween val="between"/>
        <c:dispUnits/>
      </c:valAx>
      <c:spPr>
        <a:noFill/>
        <a:ln w="25400">
          <a:solidFill>
            <a:srgbClr val="CCCCCC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8405"/>
          <c:w val="0.153"/>
          <c:h val="0.13375"/>
        </c:manualLayout>
      </c:layout>
      <c:overlay val="0"/>
      <c:spPr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300" b="0" i="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61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'B2PLYP vs SCSMP2 Geoms'!$E$73:$E$73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Geoms'!$F$4:$F$59</c:f>
              <c:numCache/>
            </c:numRef>
          </c:cat>
          <c:val>
            <c:numRef>
              <c:f>'B2PLYP vs SCSMP2 Geoms'!$K$4:$K$59</c:f>
            </c:numRef>
          </c:val>
        </c:ser>
        <c:ser>
          <c:idx val="1"/>
          <c:order val="1"/>
          <c:tx>
            <c:strRef>
              <c:f>'B2PLYP vs SCSMP2 Geoms'!$E$72:$E$72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Geoms'!$F$4:$F$59</c:f>
              <c:numCache/>
            </c:numRef>
          </c:cat>
          <c:val>
            <c:numRef>
              <c:f>'B2PLYP vs SCSMP2 Geoms'!$M$4:$M$59</c:f>
            </c:numRef>
          </c:val>
        </c:ser>
        <c:ser>
          <c:idx val="2"/>
          <c:order val="2"/>
          <c:tx>
            <c:strRef>
              <c:f>'B2PLYP vs SCSMP2 Geoms'!$X$3:$X$3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Geoms'!$F$4:$F$59</c:f>
              <c:numCache/>
            </c:numRef>
          </c:cat>
          <c:val>
            <c:numRef>
              <c:f>'B2PLYP vs SCSMP2 Geoms'!$X$4:$X$59</c:f>
              <c:numCache/>
            </c:numRef>
          </c:val>
        </c:ser>
        <c:ser>
          <c:idx val="3"/>
          <c:order val="3"/>
          <c:tx>
            <c:strRef>
              <c:f>'B2PLYP vs SCSMP2 Geoms'!$W$3:$W$3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Geoms'!$F$4:$F$59</c:f>
              <c:numCache/>
            </c:numRef>
          </c:cat>
          <c:val>
            <c:numRef>
              <c:f>'B2PLYP vs SCSMP2 Geoms'!$W$4:$W$59</c:f>
              <c:numCache/>
            </c:numRef>
          </c:val>
        </c:ser>
        <c:overlap val="100"/>
        <c:gapWidth val="100"/>
        <c:axId val="59885830"/>
        <c:axId val="2101559"/>
      </c:barChart>
      <c:date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latin typeface="Candara"/>
                <a:ea typeface="Candara"/>
                <a:cs typeface="Candara"/>
              </a:defRPr>
            </a:pPr>
          </a:p>
        </c:txPr>
        <c:crossAx val="2101559"/>
        <c:crossesAt val="0"/>
        <c:auto val="0"/>
        <c:noMultiLvlLbl val="0"/>
      </c:dateAx>
      <c:valAx>
        <c:axId val="2101559"/>
        <c:scaling>
          <c:orientation val="minMax"/>
          <c:max val="0.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andara"/>
                    <a:ea typeface="Candara"/>
                    <a:cs typeface="Candara"/>
                  </a:rPr>
                  <a:t>size of contribution [eV]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9999"/>
              </a:solidFill>
              <a:prstDash val="sysDot"/>
            </a:ln>
          </c:spPr>
        </c:majorGridlines>
        <c:minorGridlines>
          <c:spPr>
            <a:ln w="3175">
              <a:solidFill>
                <a:srgbClr val="CCCCCC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Candara"/>
                <a:ea typeface="Candara"/>
                <a:cs typeface="Candara"/>
              </a:defRPr>
            </a:pPr>
          </a:p>
        </c:txPr>
        <c:crossAx val="59885830"/>
        <c:crossesAt val="1"/>
        <c:crossBetween val="between"/>
        <c:dispUnits/>
      </c:valAx>
      <c:spPr>
        <a:noFill/>
        <a:ln w="25400">
          <a:solidFill>
            <a:srgbClr val="CCCCCC"/>
          </a:solidFill>
        </a:ln>
      </c:spPr>
    </c:plotArea>
    <c:legend>
      <c:legendPos val="r"/>
      <c:layout>
        <c:manualLayout>
          <c:xMode val="edge"/>
          <c:yMode val="edge"/>
          <c:x val="0.07675"/>
          <c:y val="0.715"/>
          <c:w val="0.20275"/>
          <c:h val="0.23125"/>
        </c:manualLayout>
      </c:layout>
      <c:overlay val="0"/>
      <c:spPr>
        <a:ln w="38100">
          <a:solidFill>
            <a:srgbClr val="B3B3B3"/>
          </a:solidFill>
        </a:ln>
      </c:spPr>
      <c:txPr>
        <a:bodyPr vert="horz" rot="0"/>
        <a:lstStyle/>
        <a:p>
          <a:pPr>
            <a:defRPr lang="en-US" cap="none" sz="1300" b="0" i="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05"/>
          <c:w val="0.9542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'B2PLYP vs SCSMP2 Geoms'!$AA$3:$AA$3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Geoms'!$AA$19:$AA$59</c:f>
              <c:numCache/>
            </c:numRef>
          </c:val>
        </c:ser>
        <c:ser>
          <c:idx val="1"/>
          <c:order val="1"/>
          <c:tx>
            <c:strRef>
              <c:f>'B2PLYP vs SCSMP2 Geoms'!$AC$3:$AC$3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Geoms'!$AC$19:$AC$59</c:f>
              <c:numCache/>
            </c:numRef>
          </c:val>
        </c:ser>
        <c:ser>
          <c:idx val="2"/>
          <c:order val="2"/>
          <c:tx>
            <c:strRef>
              <c:f>'B2PLYP vs SCSMP2 Geoms'!$AD$3:$AD$3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'B2PLYP vs SCSMP2 Geoms'!$F$19:$F$59</c:f>
              <c:numCache/>
            </c:numRef>
          </c:cat>
          <c:val>
            <c:numRef>
              <c:f>'B2PLYP vs SCSMP2 Geoms'!$AD$19:$AD$59</c:f>
              <c:numCache/>
            </c:numRef>
          </c:val>
        </c:ser>
        <c:gapWidth val="100"/>
        <c:axId val="18914032"/>
        <c:axId val="36008561"/>
      </c:barChart>
      <c:dateAx>
        <c:axId val="189140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300" b="0" i="0" u="none" baseline="0">
                <a:latin typeface="Candara"/>
                <a:ea typeface="Candara"/>
                <a:cs typeface="Candara"/>
              </a:defRPr>
            </a:pPr>
          </a:p>
        </c:txPr>
        <c:crossAx val="36008561"/>
        <c:crossesAt val="0"/>
        <c:auto val="0"/>
        <c:noMultiLvlLbl val="0"/>
      </c:dateAx>
      <c:valAx>
        <c:axId val="3600856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Candara"/>
                    <a:ea typeface="Candara"/>
                    <a:cs typeface="Candara"/>
                  </a:rPr>
                  <a:t>gas-phase to solvent shift [eV]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minorGridlines>
          <c:spPr>
            <a:ln w="3175">
              <a:solidFill>
                <a:srgbClr val="E6E6E6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Candara"/>
                <a:ea typeface="Candara"/>
                <a:cs typeface="Candara"/>
              </a:defRPr>
            </a:pPr>
          </a:p>
        </c:txPr>
        <c:crossAx val="18914032"/>
        <c:crossesAt val="1"/>
        <c:crossBetween val="between"/>
        <c:dispUnits/>
      </c:valAx>
      <c:spPr>
        <a:noFill/>
        <a:ln w="25400">
          <a:solidFill>
            <a:srgbClr val="CCCCCC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80925"/>
          <c:w val="0.14425"/>
          <c:h val="0.15025"/>
        </c:manualLayout>
      </c:layout>
      <c:overlay val="0"/>
      <c:spPr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300" b="0" i="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80</xdr:row>
      <xdr:rowOff>57150</xdr:rowOff>
    </xdr:from>
    <xdr:to>
      <xdr:col>23</xdr:col>
      <xdr:colOff>304800</xdr:colOff>
      <xdr:row>99</xdr:row>
      <xdr:rowOff>95250</xdr:rowOff>
    </xdr:to>
    <xdr:graphicFrame>
      <xdr:nvGraphicFramePr>
        <xdr:cNvPr id="1" name="Chart 32"/>
        <xdr:cNvGraphicFramePr/>
      </xdr:nvGraphicFramePr>
      <xdr:xfrm>
        <a:off x="304800" y="15240000"/>
        <a:ext cx="10477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130</xdr:row>
      <xdr:rowOff>133350</xdr:rowOff>
    </xdr:from>
    <xdr:to>
      <xdr:col>21</xdr:col>
      <xdr:colOff>1104900</xdr:colOff>
      <xdr:row>154</xdr:row>
      <xdr:rowOff>133350</xdr:rowOff>
    </xdr:to>
    <xdr:graphicFrame>
      <xdr:nvGraphicFramePr>
        <xdr:cNvPr id="2" name="Chart 33"/>
        <xdr:cNvGraphicFramePr/>
      </xdr:nvGraphicFramePr>
      <xdr:xfrm>
        <a:off x="0" y="24326850"/>
        <a:ext cx="87344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36</xdr:col>
      <xdr:colOff>552450</xdr:colOff>
      <xdr:row>2</xdr:row>
      <xdr:rowOff>171450</xdr:rowOff>
    </xdr:from>
    <xdr:to>
      <xdr:col>52</xdr:col>
      <xdr:colOff>361950</xdr:colOff>
      <xdr:row>19</xdr:row>
      <xdr:rowOff>190500</xdr:rowOff>
    </xdr:to>
    <xdr:graphicFrame>
      <xdr:nvGraphicFramePr>
        <xdr:cNvPr id="3" name="Chart 34"/>
        <xdr:cNvGraphicFramePr/>
      </xdr:nvGraphicFramePr>
      <xdr:xfrm>
        <a:off x="25822275" y="590550"/>
        <a:ext cx="1215390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36</xdr:col>
      <xdr:colOff>571500</xdr:colOff>
      <xdr:row>20</xdr:row>
      <xdr:rowOff>171450</xdr:rowOff>
    </xdr:from>
    <xdr:to>
      <xdr:col>52</xdr:col>
      <xdr:colOff>381000</xdr:colOff>
      <xdr:row>37</xdr:row>
      <xdr:rowOff>123825</xdr:rowOff>
    </xdr:to>
    <xdr:graphicFrame>
      <xdr:nvGraphicFramePr>
        <xdr:cNvPr id="4" name="Chart 35"/>
        <xdr:cNvGraphicFramePr/>
      </xdr:nvGraphicFramePr>
      <xdr:xfrm>
        <a:off x="25841325" y="4248150"/>
        <a:ext cx="1215390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52</xdr:col>
      <xdr:colOff>495300</xdr:colOff>
      <xdr:row>2</xdr:row>
      <xdr:rowOff>171450</xdr:rowOff>
    </xdr:from>
    <xdr:to>
      <xdr:col>68</xdr:col>
      <xdr:colOff>304800</xdr:colOff>
      <xdr:row>19</xdr:row>
      <xdr:rowOff>180975</xdr:rowOff>
    </xdr:to>
    <xdr:graphicFrame>
      <xdr:nvGraphicFramePr>
        <xdr:cNvPr id="5" name="Chart 36"/>
        <xdr:cNvGraphicFramePr/>
      </xdr:nvGraphicFramePr>
      <xdr:xfrm>
        <a:off x="38109525" y="590550"/>
        <a:ext cx="12153900" cy="346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52</xdr:col>
      <xdr:colOff>561975</xdr:colOff>
      <xdr:row>20</xdr:row>
      <xdr:rowOff>161925</xdr:rowOff>
    </xdr:from>
    <xdr:to>
      <xdr:col>68</xdr:col>
      <xdr:colOff>371475</xdr:colOff>
      <xdr:row>37</xdr:row>
      <xdr:rowOff>123825</xdr:rowOff>
    </xdr:to>
    <xdr:graphicFrame>
      <xdr:nvGraphicFramePr>
        <xdr:cNvPr id="6" name="Chart 37"/>
        <xdr:cNvGraphicFramePr/>
      </xdr:nvGraphicFramePr>
      <xdr:xfrm>
        <a:off x="38176200" y="4238625"/>
        <a:ext cx="12153900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79</xdr:row>
      <xdr:rowOff>190500</xdr:rowOff>
    </xdr:from>
    <xdr:to>
      <xdr:col>22</xdr:col>
      <xdr:colOff>476250</xdr:colOff>
      <xdr:row>99</xdr:row>
      <xdr:rowOff>38100</xdr:rowOff>
    </xdr:to>
    <xdr:graphicFrame>
      <xdr:nvGraphicFramePr>
        <xdr:cNvPr id="1" name="Chart 42"/>
        <xdr:cNvGraphicFramePr/>
      </xdr:nvGraphicFramePr>
      <xdr:xfrm>
        <a:off x="304800" y="15192375"/>
        <a:ext cx="10477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130</xdr:row>
      <xdr:rowOff>85725</xdr:rowOff>
    </xdr:from>
    <xdr:to>
      <xdr:col>20</xdr:col>
      <xdr:colOff>752475</xdr:colOff>
      <xdr:row>154</xdr:row>
      <xdr:rowOff>85725</xdr:rowOff>
    </xdr:to>
    <xdr:graphicFrame>
      <xdr:nvGraphicFramePr>
        <xdr:cNvPr id="2" name="Chart 43"/>
        <xdr:cNvGraphicFramePr/>
      </xdr:nvGraphicFramePr>
      <xdr:xfrm>
        <a:off x="0" y="24298275"/>
        <a:ext cx="87249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4"/>
  <sheetViews>
    <sheetView tabSelected="1" zoomScale="120" zoomScaleNormal="120" workbookViewId="0" topLeftCell="X28">
      <selection activeCell="AC59" sqref="AC59"/>
    </sheetView>
  </sheetViews>
  <sheetFormatPr defaultColWidth="12.57421875" defaultRowHeight="12.75"/>
  <cols>
    <col min="1" max="4" width="0" style="0" hidden="1" customWidth="1"/>
    <col min="5" max="5" width="0" style="1" hidden="1" customWidth="1"/>
    <col min="6" max="6" width="22.57421875" style="2" customWidth="1"/>
    <col min="7" max="7" width="16.00390625" style="3" customWidth="1"/>
    <col min="8" max="8" width="0" style="3" hidden="1" customWidth="1"/>
    <col min="9" max="9" width="11.28125" style="4" customWidth="1"/>
    <col min="10" max="10" width="12.7109375" style="4" customWidth="1"/>
    <col min="11" max="11" width="0" style="4" hidden="1" customWidth="1"/>
    <col min="12" max="12" width="0" style="5" hidden="1" customWidth="1"/>
    <col min="13" max="13" width="0" style="6" hidden="1" customWidth="1"/>
    <col min="14" max="17" width="0" style="3" hidden="1" customWidth="1"/>
    <col min="18" max="18" width="11.7109375" style="7" customWidth="1"/>
    <col min="19" max="19" width="14.28125" style="8" customWidth="1"/>
    <col min="20" max="20" width="18.140625" style="8" customWidth="1"/>
    <col min="21" max="21" width="7.7109375" style="9" customWidth="1"/>
    <col min="22" max="22" width="18.421875" style="9" customWidth="1"/>
    <col min="23" max="23" width="24.28125" style="8" customWidth="1"/>
    <col min="24" max="24" width="23.28125" style="8" customWidth="1"/>
    <col min="25" max="25" width="23.00390625" style="8" customWidth="1"/>
    <col min="26" max="26" width="23.00390625" style="9" customWidth="1"/>
    <col min="27" max="27" width="11.57421875" style="10" customWidth="1"/>
    <col min="28" max="28" width="15.8515625" style="11" customWidth="1"/>
    <col min="29" max="29" width="18.00390625" style="9" customWidth="1"/>
    <col min="30" max="30" width="6.7109375" style="10" customWidth="1"/>
    <col min="31" max="31" width="19.421875" style="10" customWidth="1"/>
    <col min="32" max="32" width="11.57421875" style="10" customWidth="1"/>
    <col min="33" max="33" width="22.57421875" style="10" customWidth="1"/>
    <col min="34" max="34" width="11.57421875" style="10" customWidth="1"/>
    <col min="35" max="35" width="21.7109375" style="8" customWidth="1"/>
    <col min="36" max="36" width="13.57421875" style="12" customWidth="1"/>
    <col min="37" max="16384" width="11.57421875" style="8" customWidth="1"/>
  </cols>
  <sheetData>
    <row r="1" spans="5:26" ht="15.75">
      <c r="E1" s="13" t="s">
        <v>0</v>
      </c>
      <c r="G1" s="14" t="s">
        <v>1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5:25" ht="17.25" customHeight="1">
      <c r="E2" s="13">
        <f>""</f>
        <v>0</v>
      </c>
      <c r="G2" s="15" t="s">
        <v>2</v>
      </c>
      <c r="H2" s="15"/>
      <c r="I2" s="15"/>
      <c r="J2" s="15"/>
      <c r="K2" s="15"/>
      <c r="L2" s="15"/>
      <c r="M2" s="16">
        <v>1</v>
      </c>
      <c r="N2" s="17" t="s">
        <v>3</v>
      </c>
      <c r="O2" s="17"/>
      <c r="P2" s="17"/>
      <c r="Q2" s="17"/>
      <c r="R2" s="18" t="s">
        <v>4</v>
      </c>
      <c r="S2" s="18"/>
      <c r="T2" s="18"/>
      <c r="U2" s="18"/>
      <c r="V2" s="19"/>
      <c r="W2" s="20"/>
      <c r="X2" s="20"/>
      <c r="Y2" s="20"/>
    </row>
    <row r="3" spans="1:37" s="34" customFormat="1" ht="20.25" customHeight="1">
      <c r="A3" s="21"/>
      <c r="B3" s="21"/>
      <c r="C3" s="21"/>
      <c r="D3" s="22" t="s">
        <v>5</v>
      </c>
      <c r="E3" s="22" t="s">
        <v>6</v>
      </c>
      <c r="F3" s="23"/>
      <c r="G3" s="24" t="s">
        <v>7</v>
      </c>
      <c r="H3" s="24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6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7" t="s">
        <v>18</v>
      </c>
      <c r="S3" s="28" t="s">
        <v>19</v>
      </c>
      <c r="T3" s="28" t="s">
        <v>20</v>
      </c>
      <c r="U3" s="29" t="s">
        <v>21</v>
      </c>
      <c r="V3" s="29" t="s">
        <v>22</v>
      </c>
      <c r="W3" s="28" t="s">
        <v>23</v>
      </c>
      <c r="X3" s="30" t="s">
        <v>24</v>
      </c>
      <c r="Y3" s="30" t="s">
        <v>25</v>
      </c>
      <c r="Z3" s="31" t="s">
        <v>26</v>
      </c>
      <c r="AA3" s="30" t="s">
        <v>27</v>
      </c>
      <c r="AB3" s="32" t="s">
        <v>28</v>
      </c>
      <c r="AC3" s="30" t="s">
        <v>29</v>
      </c>
      <c r="AD3" s="30"/>
      <c r="AE3" s="30" t="s">
        <v>30</v>
      </c>
      <c r="AF3" s="30"/>
      <c r="AG3" s="30" t="s">
        <v>31</v>
      </c>
      <c r="AH3" s="30"/>
      <c r="AI3" s="30" t="s">
        <v>32</v>
      </c>
      <c r="AJ3" s="33"/>
      <c r="AK3" s="30"/>
    </row>
    <row r="4" spans="1:36" s="52" customFormat="1" ht="15.75">
      <c r="A4" s="35"/>
      <c r="B4" s="35"/>
      <c r="C4" s="35"/>
      <c r="D4" s="36">
        <f>$E$2</f>
        <v>0</v>
      </c>
      <c r="E4" s="37" t="s">
        <v>33</v>
      </c>
      <c r="F4" s="38">
        <f aca="true" t="shared" si="0" ref="F4:F59">D4&amp;E4</f>
        <v>0</v>
      </c>
      <c r="G4" s="39">
        <v>4.35728</v>
      </c>
      <c r="H4" s="39"/>
      <c r="I4" s="40"/>
      <c r="J4" s="40"/>
      <c r="K4" s="40"/>
      <c r="L4" s="40"/>
      <c r="M4" s="41"/>
      <c r="N4" s="40"/>
      <c r="O4" s="40"/>
      <c r="P4" s="40"/>
      <c r="Q4" s="40"/>
      <c r="R4" s="42"/>
      <c r="S4" s="43"/>
      <c r="T4" s="44"/>
      <c r="U4" s="45">
        <v>3.924</v>
      </c>
      <c r="V4" s="46"/>
      <c r="W4" s="47"/>
      <c r="X4" s="47"/>
      <c r="Y4" s="47"/>
      <c r="Z4" s="48"/>
      <c r="AA4" s="47">
        <f aca="true" t="shared" si="1" ref="AA4:AA47">IF(Z4="",G4-U4,"")</f>
        <v>0.43328000000000033</v>
      </c>
      <c r="AB4" s="49"/>
      <c r="AC4" s="50"/>
      <c r="AD4" s="50"/>
      <c r="AE4" s="50"/>
      <c r="AF4" s="50"/>
      <c r="AG4" s="50"/>
      <c r="AH4" s="50"/>
      <c r="AI4" s="50"/>
      <c r="AJ4" s="51"/>
    </row>
    <row r="5" spans="1:69" s="34" customFormat="1" ht="15.75">
      <c r="A5" s="21"/>
      <c r="B5" s="21"/>
      <c r="C5" s="21"/>
      <c r="D5" s="36">
        <f aca="true" t="shared" si="2" ref="D5:D6">$AJ$66</f>
        <v>0</v>
      </c>
      <c r="E5" s="53" t="s">
        <v>34</v>
      </c>
      <c r="F5" s="38">
        <f t="shared" si="0"/>
        <v>0</v>
      </c>
      <c r="G5" s="54">
        <v>4.38396</v>
      </c>
      <c r="H5" s="54"/>
      <c r="I5" s="54">
        <v>-0.4365957203</v>
      </c>
      <c r="J5" s="54">
        <v>-0.0414099204</v>
      </c>
      <c r="K5" s="54">
        <v>-0.0272386111</v>
      </c>
      <c r="L5" s="54">
        <v>-0.0454080787</v>
      </c>
      <c r="M5" s="55">
        <f aca="true" t="shared" si="3" ref="M5:M6">((N5-O5)-(P5-Q5))*$M$2</f>
        <v>-0.00964100000000001</v>
      </c>
      <c r="N5" s="55">
        <v>-0.194382</v>
      </c>
      <c r="O5" s="55">
        <v>-0.229598</v>
      </c>
      <c r="P5" s="54">
        <v>-0.225065</v>
      </c>
      <c r="Q5" s="54">
        <v>-0.269922</v>
      </c>
      <c r="R5" s="56">
        <f aca="true" t="shared" si="4" ref="R5:R6">G5</f>
        <v>4.38396</v>
      </c>
      <c r="S5" s="57">
        <f aca="true" t="shared" si="5" ref="S5:S6">R5+I5</f>
        <v>3.9473642797</v>
      </c>
      <c r="T5" s="57">
        <f aca="true" t="shared" si="6" ref="T5:T6">(G5+J5)</f>
        <v>4.3425500796000005</v>
      </c>
      <c r="U5" s="58">
        <v>3.961</v>
      </c>
      <c r="V5" s="56">
        <f>G5-G4</f>
        <v>0.026679999999999815</v>
      </c>
      <c r="W5" s="59">
        <f>S5-$G4</f>
        <v>-0.40991572030000034</v>
      </c>
      <c r="X5" s="59">
        <f>T5-$G4</f>
        <v>-0.014729920399999763</v>
      </c>
      <c r="Y5" s="59">
        <f aca="true" t="shared" si="7" ref="Y5:Y6">X5+M5</f>
        <v>-0.024370920399999774</v>
      </c>
      <c r="Z5" s="60">
        <f>U5-$U4</f>
        <v>0.03699999999999992</v>
      </c>
      <c r="AA5" s="47">
        <f t="shared" si="1"/>
        <v>0</v>
      </c>
      <c r="AB5" s="49">
        <f>X5-ADC2!AC5</f>
        <v>0.00290312859999986</v>
      </c>
      <c r="AC5" s="61">
        <f aca="true" t="shared" si="8" ref="AC5:AC6">$Z5-V5</f>
        <v>0.010320000000000107</v>
      </c>
      <c r="AD5" s="61">
        <f aca="true" t="shared" si="9" ref="AD5:AD6">SQRT(AC5^2)</f>
        <v>0.010320000000000107</v>
      </c>
      <c r="AE5" s="61">
        <f aca="true" t="shared" si="10" ref="AE5:AE6">$Z5-W5</f>
        <v>0.44691572030000026</v>
      </c>
      <c r="AF5" s="61">
        <f aca="true" t="shared" si="11" ref="AF5:AF6">SQRT(AE5^2)</f>
        <v>0.44691572030000026</v>
      </c>
      <c r="AG5" s="61">
        <f aca="true" t="shared" si="12" ref="AG5:AG6">$Z5-X5</f>
        <v>0.051729920399999685</v>
      </c>
      <c r="AH5" s="61">
        <f aca="true" t="shared" si="13" ref="AH5:AH6">SQRT(AG5^2)</f>
        <v>0.051729920399999685</v>
      </c>
      <c r="AI5" s="61">
        <f aca="true" t="shared" si="14" ref="AI5:AI6">$Z5-Y5</f>
        <v>0.061370920399999696</v>
      </c>
      <c r="AJ5" s="61">
        <f aca="true" t="shared" si="15" ref="AJ5:AJ6">SQRT(AI5^2)</f>
        <v>0.061370920399999696</v>
      </c>
      <c r="AK5" s="34">
        <v>0.0224209999999996</v>
      </c>
      <c r="BD5"/>
      <c r="BE5"/>
      <c r="BF5"/>
      <c r="BG5" s="31" t="s">
        <v>26</v>
      </c>
      <c r="BH5" s="30" t="s">
        <v>27</v>
      </c>
      <c r="BI5" s="31" t="s">
        <v>35</v>
      </c>
      <c r="BJ5"/>
      <c r="BK5"/>
      <c r="BL5" s="30"/>
      <c r="BM5"/>
      <c r="BN5" s="30"/>
      <c r="BO5"/>
      <c r="BP5" s="30"/>
      <c r="BQ5"/>
    </row>
    <row r="6" spans="1:69" s="34" customFormat="1" ht="15.75">
      <c r="A6" s="21"/>
      <c r="B6" s="21"/>
      <c r="C6" s="21"/>
      <c r="D6" s="36">
        <f t="shared" si="2"/>
        <v>0</v>
      </c>
      <c r="E6" s="53" t="s">
        <v>36</v>
      </c>
      <c r="F6" s="38">
        <f t="shared" si="0"/>
        <v>0</v>
      </c>
      <c r="G6" s="54">
        <v>4.42822</v>
      </c>
      <c r="H6" s="54"/>
      <c r="I6" s="54">
        <v>-0.3904760547</v>
      </c>
      <c r="J6" s="54">
        <v>-0.0372835981</v>
      </c>
      <c r="K6" s="54">
        <v>-0.0254704143</v>
      </c>
      <c r="L6" s="54">
        <v>-0.129363324</v>
      </c>
      <c r="M6" s="55">
        <f t="shared" si="3"/>
        <v>-0.02158800000000005</v>
      </c>
      <c r="N6" s="55">
        <v>-0.692426</v>
      </c>
      <c r="O6" s="55">
        <v>-0.785403</v>
      </c>
      <c r="P6" s="54">
        <v>-0.7879229999999999</v>
      </c>
      <c r="Q6" s="54">
        <v>-0.902488</v>
      </c>
      <c r="R6" s="56">
        <f t="shared" si="4"/>
        <v>4.42822</v>
      </c>
      <c r="S6" s="57">
        <f t="shared" si="5"/>
        <v>4.0377439453</v>
      </c>
      <c r="T6" s="57">
        <f t="shared" si="6"/>
        <v>4.3909364018999995</v>
      </c>
      <c r="U6" s="58">
        <v>3.965</v>
      </c>
      <c r="V6" s="56">
        <f>G6-G4</f>
        <v>0.07093999999999934</v>
      </c>
      <c r="W6" s="59">
        <f>S6-$G4</f>
        <v>-0.31953605470000035</v>
      </c>
      <c r="X6" s="59">
        <f>T6-$G4</f>
        <v>0.03365640189999919</v>
      </c>
      <c r="Y6" s="59">
        <f t="shared" si="7"/>
        <v>0.012068401899999137</v>
      </c>
      <c r="Z6" s="60">
        <f>U6-$U4</f>
        <v>0.040999999999999925</v>
      </c>
      <c r="AA6" s="47">
        <f t="shared" si="1"/>
        <v>0</v>
      </c>
      <c r="AB6" s="49">
        <f>X6-ADC2!AC6</f>
        <v>0.011110290699999581</v>
      </c>
      <c r="AC6" s="61">
        <f t="shared" si="8"/>
        <v>-0.02993999999999941</v>
      </c>
      <c r="AD6" s="61">
        <f t="shared" si="9"/>
        <v>0.02993999999999941</v>
      </c>
      <c r="AE6" s="61">
        <f t="shared" si="10"/>
        <v>0.3605360547000003</v>
      </c>
      <c r="AF6" s="61">
        <f t="shared" si="11"/>
        <v>0.3605360547000003</v>
      </c>
      <c r="AG6" s="61">
        <f t="shared" si="12"/>
        <v>0.007343598100000737</v>
      </c>
      <c r="AH6" s="61">
        <f t="shared" si="13"/>
        <v>0.007343598100000737</v>
      </c>
      <c r="AI6" s="61">
        <f t="shared" si="14"/>
        <v>0.028931598100000788</v>
      </c>
      <c r="AJ6" s="61">
        <f t="shared" si="15"/>
        <v>0.028931598100000788</v>
      </c>
      <c r="AK6" s="34">
        <v>0.0021980000000003403</v>
      </c>
      <c r="BD6"/>
      <c r="BE6"/>
      <c r="BF6"/>
      <c r="BJ6"/>
      <c r="BK6"/>
      <c r="BM6"/>
      <c r="BO6"/>
      <c r="BQ6"/>
    </row>
    <row r="7" spans="1:56" s="52" customFormat="1" ht="15.75">
      <c r="A7" s="35"/>
      <c r="B7" s="35"/>
      <c r="C7" s="35"/>
      <c r="D7" s="36">
        <f>$E$2</f>
        <v>0</v>
      </c>
      <c r="E7" s="37" t="s">
        <v>37</v>
      </c>
      <c r="F7" s="38">
        <f t="shared" si="0"/>
        <v>0</v>
      </c>
      <c r="G7" s="39">
        <v>5.17929</v>
      </c>
      <c r="H7" s="39"/>
      <c r="I7" s="40"/>
      <c r="J7" s="40"/>
      <c r="K7" s="40"/>
      <c r="L7" s="40"/>
      <c r="M7" s="41"/>
      <c r="N7" s="41"/>
      <c r="O7" s="41"/>
      <c r="P7" s="40"/>
      <c r="Q7" s="40"/>
      <c r="R7" s="42"/>
      <c r="S7" s="43"/>
      <c r="T7" s="44"/>
      <c r="U7" s="45">
        <v>4.6850000000000005</v>
      </c>
      <c r="V7" s="46"/>
      <c r="W7" s="47"/>
      <c r="X7" s="47"/>
      <c r="Y7" s="47"/>
      <c r="Z7" s="48"/>
      <c r="AA7" s="47">
        <f t="shared" si="1"/>
        <v>0.49428999999999945</v>
      </c>
      <c r="AB7" s="49">
        <f>X7-ADC2!AC7</f>
        <v>0</v>
      </c>
      <c r="AC7" s="50"/>
      <c r="AD7" s="50"/>
      <c r="AE7" s="50"/>
      <c r="AF7" s="50"/>
      <c r="AG7" s="50"/>
      <c r="AH7" s="50"/>
      <c r="AI7" s="50"/>
      <c r="AJ7" s="50"/>
      <c r="BD7" s="30"/>
    </row>
    <row r="8" spans="1:56" s="34" customFormat="1" ht="15.75">
      <c r="A8" s="21"/>
      <c r="B8" s="21"/>
      <c r="C8" s="21"/>
      <c r="D8" s="36">
        <f aca="true" t="shared" si="16" ref="D8:D9">$AJ$66</f>
        <v>0</v>
      </c>
      <c r="E8" s="53" t="s">
        <v>34</v>
      </c>
      <c r="F8" s="38">
        <f t="shared" si="0"/>
        <v>0</v>
      </c>
      <c r="G8" s="54">
        <v>5.15939</v>
      </c>
      <c r="H8" s="54"/>
      <c r="I8" s="54">
        <v>-0.6591741760000001</v>
      </c>
      <c r="J8" s="54">
        <v>-0.0230892819</v>
      </c>
      <c r="K8" s="54">
        <v>-0.0204388442</v>
      </c>
      <c r="L8" s="54">
        <v>-0.0454080787</v>
      </c>
      <c r="M8" s="55">
        <f aca="true" t="shared" si="17" ref="M8:M9">((N8-O8)-(P8-Q8))*$M$2</f>
        <v>0.0021809999999999885</v>
      </c>
      <c r="N8" s="55">
        <v>-0.24376699999999998</v>
      </c>
      <c r="O8" s="55">
        <v>-0.229598</v>
      </c>
      <c r="P8" s="54">
        <v>-0.28627199999999997</v>
      </c>
      <c r="Q8" s="54">
        <v>-0.269922</v>
      </c>
      <c r="R8" s="56">
        <f aca="true" t="shared" si="18" ref="R8:R9">G8</f>
        <v>5.15939</v>
      </c>
      <c r="S8" s="57">
        <f aca="true" t="shared" si="19" ref="S8:S9">R8+I8</f>
        <v>4.500215824</v>
      </c>
      <c r="T8" s="57">
        <f aca="true" t="shared" si="20" ref="T8:T9">(G8+J8)</f>
        <v>5.1363007181</v>
      </c>
      <c r="U8" s="58">
        <v>4.563</v>
      </c>
      <c r="V8" s="56">
        <f>G8-G7</f>
        <v>-0.019899999999999807</v>
      </c>
      <c r="W8" s="59">
        <f>S8-$G7</f>
        <v>-0.6790741760000003</v>
      </c>
      <c r="X8" s="59">
        <f>T8-$G7</f>
        <v>-0.04298928189999973</v>
      </c>
      <c r="Y8" s="59">
        <f aca="true" t="shared" si="21" ref="Y8:Y9">X8+M8</f>
        <v>-0.04080828189999974</v>
      </c>
      <c r="Z8" s="60">
        <f aca="true" t="shared" si="22" ref="Z8:Z9">U8-$U$7</f>
        <v>-0.12200000000000077</v>
      </c>
      <c r="AA8" s="47">
        <f t="shared" si="1"/>
        <v>0</v>
      </c>
      <c r="AB8" s="49">
        <f>X8-ADC2!AC8</f>
        <v>0.005056634700000728</v>
      </c>
      <c r="AC8" s="61">
        <f aca="true" t="shared" si="23" ref="AC8:AC9">$Z8-V8</f>
        <v>-0.10210000000000097</v>
      </c>
      <c r="AD8" s="61">
        <f aca="true" t="shared" si="24" ref="AD8:AD9">SQRT(AC8^2)</f>
        <v>0.10210000000000097</v>
      </c>
      <c r="AE8" s="61">
        <f aca="true" t="shared" si="25" ref="AE8:AE9">$Z8-W8</f>
        <v>0.5570741759999995</v>
      </c>
      <c r="AF8" s="61">
        <f aca="true" t="shared" si="26" ref="AF8:AF9">SQRT(AE8^2)</f>
        <v>0.5570741759999995</v>
      </c>
      <c r="AG8" s="61">
        <f aca="true" t="shared" si="27" ref="AG8:AG9">$Z8-X8</f>
        <v>-0.07901071810000104</v>
      </c>
      <c r="AH8" s="61">
        <f aca="true" t="shared" si="28" ref="AH8:AH9">SQRT(AG8^2)</f>
        <v>0.07901071810000104</v>
      </c>
      <c r="AI8" s="61">
        <f aca="true" t="shared" si="29" ref="AI8:AI9">$Z8-Y8</f>
        <v>-0.08119171810000103</v>
      </c>
      <c r="AJ8" s="61">
        <f aca="true" t="shared" si="30" ref="AJ8:AJ9">SQRT(AI8^2)</f>
        <v>0.08119171810000103</v>
      </c>
      <c r="AK8" s="34">
        <v>-0.09937100000000079</v>
      </c>
      <c r="BD8" s="30"/>
    </row>
    <row r="9" spans="1:56" s="34" customFormat="1" ht="15.75">
      <c r="A9" s="21"/>
      <c r="B9" s="21"/>
      <c r="C9" s="21"/>
      <c r="D9" s="36">
        <f t="shared" si="16"/>
        <v>0</v>
      </c>
      <c r="E9" s="53" t="s">
        <v>36</v>
      </c>
      <c r="F9" s="38">
        <f t="shared" si="0"/>
        <v>0</v>
      </c>
      <c r="G9" s="54">
        <v>5.10938</v>
      </c>
      <c r="H9" s="54"/>
      <c r="I9" s="54">
        <v>-0.6457896369</v>
      </c>
      <c r="J9" s="54">
        <v>-0.0277516161</v>
      </c>
      <c r="K9" s="54">
        <v>-0.027356549</v>
      </c>
      <c r="L9" s="54">
        <v>-0.129363324</v>
      </c>
      <c r="M9" s="55">
        <f t="shared" si="17"/>
        <v>0.0071309999999999985</v>
      </c>
      <c r="N9" s="55">
        <v>-0.8532649999999999</v>
      </c>
      <c r="O9" s="55">
        <v>-0.785403</v>
      </c>
      <c r="P9" s="54">
        <v>-0.9774809999999999</v>
      </c>
      <c r="Q9" s="54">
        <v>-0.902488</v>
      </c>
      <c r="R9" s="56">
        <f t="shared" si="18"/>
        <v>5.10938</v>
      </c>
      <c r="S9" s="57">
        <f t="shared" si="19"/>
        <v>4.4635903631</v>
      </c>
      <c r="T9" s="57">
        <f t="shared" si="20"/>
        <v>5.0816283839</v>
      </c>
      <c r="U9" s="58">
        <v>4.534</v>
      </c>
      <c r="V9" s="56">
        <f>G9-G7</f>
        <v>-0.06991000000000014</v>
      </c>
      <c r="W9" s="59">
        <f>S9-$G7</f>
        <v>-0.7156996369000002</v>
      </c>
      <c r="X9" s="59">
        <f>T9-$G7</f>
        <v>-0.0976616160999999</v>
      </c>
      <c r="Y9" s="59">
        <f t="shared" si="21"/>
        <v>-0.0905306160999999</v>
      </c>
      <c r="Z9" s="60">
        <f t="shared" si="22"/>
        <v>-0.1510000000000007</v>
      </c>
      <c r="AA9" s="47">
        <f t="shared" si="1"/>
        <v>0</v>
      </c>
      <c r="AB9" s="49">
        <f>X9-ADC2!AC9</f>
        <v>0.0191356399</v>
      </c>
      <c r="AC9" s="61">
        <f t="shared" si="23"/>
        <v>-0.08109000000000055</v>
      </c>
      <c r="AD9" s="61">
        <f t="shared" si="24"/>
        <v>0.08109000000000055</v>
      </c>
      <c r="AE9" s="61">
        <f t="shared" si="25"/>
        <v>0.5646996368999995</v>
      </c>
      <c r="AF9" s="61">
        <f t="shared" si="26"/>
        <v>0.5646996368999995</v>
      </c>
      <c r="AG9" s="61">
        <f t="shared" si="27"/>
        <v>-0.053338383900000785</v>
      </c>
      <c r="AH9" s="61">
        <f t="shared" si="28"/>
        <v>0.053338383900000785</v>
      </c>
      <c r="AI9" s="61">
        <f t="shared" si="29"/>
        <v>-0.060469383900000784</v>
      </c>
      <c r="AJ9" s="61">
        <f t="shared" si="30"/>
        <v>0.060469383900000784</v>
      </c>
      <c r="AK9" s="34">
        <v>-0.0694810000000009</v>
      </c>
      <c r="BD9" s="30"/>
    </row>
    <row r="10" spans="1:56" s="52" customFormat="1" ht="15.75">
      <c r="A10" s="35"/>
      <c r="B10" s="35"/>
      <c r="C10" s="35"/>
      <c r="D10" s="36">
        <f>$E$2</f>
        <v>0</v>
      </c>
      <c r="E10" s="37" t="s">
        <v>38</v>
      </c>
      <c r="F10" s="38">
        <f t="shared" si="0"/>
        <v>0</v>
      </c>
      <c r="G10" s="39">
        <v>5.0755</v>
      </c>
      <c r="H10" s="39"/>
      <c r="I10" s="40"/>
      <c r="J10" s="40"/>
      <c r="K10" s="40"/>
      <c r="L10" s="40"/>
      <c r="M10" s="41"/>
      <c r="N10" s="41"/>
      <c r="O10" s="41"/>
      <c r="P10" s="40"/>
      <c r="Q10" s="40"/>
      <c r="R10" s="42"/>
      <c r="S10" s="43"/>
      <c r="T10" s="44"/>
      <c r="U10" s="45">
        <v>4.44</v>
      </c>
      <c r="V10" s="46"/>
      <c r="W10" s="47"/>
      <c r="X10" s="47"/>
      <c r="Y10" s="47"/>
      <c r="Z10" s="48"/>
      <c r="AA10" s="47">
        <f t="shared" si="1"/>
        <v>0.6354999999999995</v>
      </c>
      <c r="AB10" s="49">
        <f>X10-ADC2!AC10</f>
        <v>0</v>
      </c>
      <c r="AC10" s="50"/>
      <c r="AD10" s="50"/>
      <c r="AE10" s="50"/>
      <c r="AF10" s="50"/>
      <c r="AG10" s="50"/>
      <c r="AH10" s="50"/>
      <c r="AI10" s="50"/>
      <c r="AJ10" s="50"/>
      <c r="BD10" s="30"/>
    </row>
    <row r="11" spans="1:37" s="34" customFormat="1" ht="15.75">
      <c r="A11" s="21"/>
      <c r="B11" s="21"/>
      <c r="C11" s="21"/>
      <c r="D11" s="36">
        <f aca="true" t="shared" si="31" ref="D11:D12">$AJ$66</f>
        <v>0</v>
      </c>
      <c r="E11" s="53" t="s">
        <v>34</v>
      </c>
      <c r="F11" s="38">
        <f t="shared" si="0"/>
        <v>0</v>
      </c>
      <c r="G11" s="54">
        <v>5.07899</v>
      </c>
      <c r="H11" s="54"/>
      <c r="I11" s="54">
        <v>-0.025356477800000003</v>
      </c>
      <c r="J11" s="54">
        <v>-0.0042782048</v>
      </c>
      <c r="K11" s="54">
        <v>-0.0017073644</v>
      </c>
      <c r="L11" s="54">
        <v>-0.012406852900000001</v>
      </c>
      <c r="M11" s="55">
        <f aca="true" t="shared" si="32" ref="M11:M12">((N11-O11)-(P11-Q11))*$M$2</f>
        <v>-0.0012479999999999852</v>
      </c>
      <c r="N11" s="55">
        <v>-0.110953</v>
      </c>
      <c r="O11" s="55">
        <v>-0.11942000000000001</v>
      </c>
      <c r="P11" s="54">
        <v>-0.12082699999999999</v>
      </c>
      <c r="Q11" s="54">
        <v>-0.130542</v>
      </c>
      <c r="R11" s="56">
        <f aca="true" t="shared" si="33" ref="R11:R12">G11</f>
        <v>5.07899</v>
      </c>
      <c r="S11" s="57">
        <f aca="true" t="shared" si="34" ref="S11:S12">R11+I11</f>
        <v>5.0536335222</v>
      </c>
      <c r="T11" s="57">
        <f aca="true" t="shared" si="35" ref="T11:T12">(G11+J11)</f>
        <v>5.0747117952</v>
      </c>
      <c r="U11" s="58">
        <v>4.441</v>
      </c>
      <c r="V11" s="56">
        <f>G11-G10</f>
        <v>0.003490000000000215</v>
      </c>
      <c r="W11" s="59">
        <f>S11-$G10</f>
        <v>-0.02186647779999973</v>
      </c>
      <c r="X11" s="59">
        <f>T11-$G10</f>
        <v>-0.0007882048000000808</v>
      </c>
      <c r="Y11" s="59">
        <f aca="true" t="shared" si="36" ref="Y11:Y12">X11+M11</f>
        <v>-0.002036204800000066</v>
      </c>
      <c r="Z11" s="60">
        <f>U11-$U10</f>
        <v>0.0009999999999994458</v>
      </c>
      <c r="AA11" s="47">
        <f t="shared" si="1"/>
        <v>0</v>
      </c>
      <c r="AB11" s="49">
        <f>X11-ADC2!AC11</f>
        <v>8.61847999997778E-05</v>
      </c>
      <c r="AC11" s="61">
        <f aca="true" t="shared" si="37" ref="AC11:AC12">$Z11-V11</f>
        <v>-0.0024900000000007694</v>
      </c>
      <c r="AD11" s="61">
        <f aca="true" t="shared" si="38" ref="AD11:AD12">SQRT(AC11^2)</f>
        <v>0.0024900000000007694</v>
      </c>
      <c r="AE11" s="61">
        <f aca="true" t="shared" si="39" ref="AE11:AE12">$Z11-W11</f>
        <v>0.022866477799999174</v>
      </c>
      <c r="AF11" s="61">
        <f aca="true" t="shared" si="40" ref="AF11:AF12">SQRT(AE11^2)</f>
        <v>0.022866477799999174</v>
      </c>
      <c r="AG11" s="61">
        <f aca="true" t="shared" si="41" ref="AG11:AG12">$Z11-X11</f>
        <v>0.0017882047999995265</v>
      </c>
      <c r="AH11" s="61">
        <f aca="true" t="shared" si="42" ref="AH11:AH12">SQRT(AG11^2)</f>
        <v>0.0017882047999995265</v>
      </c>
      <c r="AI11" s="61">
        <f aca="true" t="shared" si="43" ref="AI11:AI12">$Z11-Y11</f>
        <v>0.0030362047999995118</v>
      </c>
      <c r="AJ11" s="61">
        <f aca="true" t="shared" si="44" ref="AJ11:AJ12">SQRT(AI11^2)</f>
        <v>0.0030362047999995118</v>
      </c>
      <c r="AK11" s="34">
        <v>-0.00113200000000013</v>
      </c>
    </row>
    <row r="12" spans="1:56" s="34" customFormat="1" ht="15.75">
      <c r="A12" s="21"/>
      <c r="B12" s="21"/>
      <c r="C12" s="21"/>
      <c r="D12" s="36">
        <f t="shared" si="31"/>
        <v>0</v>
      </c>
      <c r="E12" s="53" t="s">
        <v>36</v>
      </c>
      <c r="F12" s="38">
        <f t="shared" si="0"/>
        <v>0</v>
      </c>
      <c r="G12" s="54">
        <v>5.08743</v>
      </c>
      <c r="H12" s="54"/>
      <c r="I12" s="54">
        <v>-0.021983938</v>
      </c>
      <c r="J12" s="54">
        <v>-0.0040659106</v>
      </c>
      <c r="K12" s="54">
        <v>-0.0016159051</v>
      </c>
      <c r="L12" s="54">
        <v>-0.0362967537</v>
      </c>
      <c r="M12" s="55">
        <f t="shared" si="32"/>
        <v>-0.003452000000000066</v>
      </c>
      <c r="N12" s="55">
        <v>-0.360064</v>
      </c>
      <c r="O12" s="55">
        <v>-0.38581699999999997</v>
      </c>
      <c r="P12" s="54">
        <v>-0.389545</v>
      </c>
      <c r="Q12" s="54">
        <v>-0.41875</v>
      </c>
      <c r="R12" s="56">
        <f t="shared" si="33"/>
        <v>5.08743</v>
      </c>
      <c r="S12" s="57">
        <f t="shared" si="34"/>
        <v>5.065446062</v>
      </c>
      <c r="T12" s="57">
        <f t="shared" si="35"/>
        <v>5.083364089400001</v>
      </c>
      <c r="U12" s="58">
        <v>4.441</v>
      </c>
      <c r="V12" s="56">
        <f>G12-G10</f>
        <v>0.01193000000000044</v>
      </c>
      <c r="W12" s="59">
        <f>S12-$G10</f>
        <v>-0.01005393799999954</v>
      </c>
      <c r="X12" s="59">
        <f>T12-$G10</f>
        <v>0.007864089400000829</v>
      </c>
      <c r="Y12" s="59">
        <f t="shared" si="36"/>
        <v>0.004412089400000763</v>
      </c>
      <c r="Z12" s="60">
        <f>U12-$U10</f>
        <v>0.0009999999999994458</v>
      </c>
      <c r="AA12" s="47">
        <f t="shared" si="1"/>
        <v>0</v>
      </c>
      <c r="AB12" s="49">
        <f>X12-ADC2!AC12</f>
        <v>0.0003914350000009392</v>
      </c>
      <c r="AC12" s="61">
        <f t="shared" si="37"/>
        <v>-0.010930000000000994</v>
      </c>
      <c r="AD12" s="61">
        <f t="shared" si="38"/>
        <v>0.010930000000000994</v>
      </c>
      <c r="AE12" s="61">
        <f t="shared" si="39"/>
        <v>0.011053937999998986</v>
      </c>
      <c r="AF12" s="61">
        <f t="shared" si="40"/>
        <v>0.011053937999998986</v>
      </c>
      <c r="AG12" s="61">
        <f t="shared" si="41"/>
        <v>-0.006864089400001383</v>
      </c>
      <c r="AH12" s="61">
        <f t="shared" si="42"/>
        <v>0.006864089400001383</v>
      </c>
      <c r="AI12" s="61">
        <f t="shared" si="43"/>
        <v>-0.003412089400001317</v>
      </c>
      <c r="AJ12" s="61">
        <f t="shared" si="44"/>
        <v>0.003412089400001317</v>
      </c>
      <c r="AK12" s="34">
        <v>-0.00703800000000054</v>
      </c>
      <c r="BD12" s="30"/>
    </row>
    <row r="13" spans="1:56" s="52" customFormat="1" ht="15.75">
      <c r="A13" s="35"/>
      <c r="B13" s="35"/>
      <c r="C13" s="35"/>
      <c r="D13" s="36">
        <f>$E$2</f>
        <v>0</v>
      </c>
      <c r="E13" s="37" t="s">
        <v>39</v>
      </c>
      <c r="F13" s="38">
        <f t="shared" si="0"/>
        <v>0</v>
      </c>
      <c r="G13" s="39">
        <v>5.69362</v>
      </c>
      <c r="H13" s="39"/>
      <c r="I13" s="40"/>
      <c r="J13" s="40"/>
      <c r="K13" s="40"/>
      <c r="L13" s="40"/>
      <c r="M13" s="41"/>
      <c r="N13" s="41"/>
      <c r="O13" s="41"/>
      <c r="P13" s="40"/>
      <c r="Q13" s="40"/>
      <c r="R13" s="42"/>
      <c r="S13" s="43"/>
      <c r="T13" s="44"/>
      <c r="U13" s="45">
        <v>5.2</v>
      </c>
      <c r="V13" s="46"/>
      <c r="W13" s="47"/>
      <c r="X13" s="47"/>
      <c r="Y13" s="47"/>
      <c r="Z13" s="48"/>
      <c r="AA13" s="47">
        <f t="shared" si="1"/>
        <v>0.49361999999999995</v>
      </c>
      <c r="AB13" s="49">
        <f>X13-ADC2!AC13</f>
        <v>0</v>
      </c>
      <c r="AC13" s="50"/>
      <c r="AD13" s="50"/>
      <c r="AE13" s="50"/>
      <c r="AF13" s="50"/>
      <c r="AG13" s="50"/>
      <c r="AH13" s="50"/>
      <c r="AI13" s="50"/>
      <c r="AJ13" s="50"/>
      <c r="BD13" s="34"/>
    </row>
    <row r="14" spans="1:37" s="34" customFormat="1" ht="15.75">
      <c r="A14" s="21"/>
      <c r="B14" s="21"/>
      <c r="C14" s="21"/>
      <c r="D14" s="36">
        <f aca="true" t="shared" si="45" ref="D14:D15">$AJ$66</f>
        <v>0</v>
      </c>
      <c r="E14" s="53" t="s">
        <v>34</v>
      </c>
      <c r="F14" s="38">
        <f t="shared" si="0"/>
        <v>0</v>
      </c>
      <c r="G14" s="54">
        <v>5.69438</v>
      </c>
      <c r="H14" s="54"/>
      <c r="I14" s="54">
        <v>-0.0895050985</v>
      </c>
      <c r="J14" s="54">
        <v>-0.0307155502</v>
      </c>
      <c r="K14" s="54">
        <v>-0.0263425353</v>
      </c>
      <c r="L14" s="54">
        <v>-0.012406852900000001</v>
      </c>
      <c r="M14" s="55">
        <f aca="true" t="shared" si="46" ref="M14:M15">((N14-O14)-(P14-Q14))*$M$2</f>
        <v>-0.003130999999999967</v>
      </c>
      <c r="N14" s="55">
        <v>-0.117848</v>
      </c>
      <c r="O14" s="55">
        <v>-0.11942000000000001</v>
      </c>
      <c r="P14" s="54">
        <v>-0.125839</v>
      </c>
      <c r="Q14" s="54">
        <v>-0.130542</v>
      </c>
      <c r="R14" s="56">
        <f aca="true" t="shared" si="47" ref="R14:R15">G14</f>
        <v>5.69438</v>
      </c>
      <c r="S14" s="57">
        <f aca="true" t="shared" si="48" ref="S14:S15">R14+I14</f>
        <v>5.6048749015</v>
      </c>
      <c r="T14" s="57">
        <f aca="true" t="shared" si="49" ref="T14:T15">(G14+J14)</f>
        <v>5.6636644498</v>
      </c>
      <c r="U14" s="58">
        <v>5.09</v>
      </c>
      <c r="V14" s="56">
        <f>G14-G13</f>
        <v>0.0007599999999996498</v>
      </c>
      <c r="W14" s="59">
        <f>S14-$G13</f>
        <v>-0.08874509850000045</v>
      </c>
      <c r="X14" s="59">
        <f>T14-$G13</f>
        <v>-0.029955550200000403</v>
      </c>
      <c r="Y14" s="59">
        <f aca="true" t="shared" si="50" ref="Y14:Y15">X14+M14</f>
        <v>-0.03308655020000037</v>
      </c>
      <c r="Z14" s="60">
        <f>U14-$U13</f>
        <v>-0.11000000000000032</v>
      </c>
      <c r="AA14" s="47">
        <f t="shared" si="1"/>
        <v>0</v>
      </c>
      <c r="AB14" s="49">
        <f>X14-ADC2!AC14</f>
        <v>0.0002035469999999151</v>
      </c>
      <c r="AC14" s="61">
        <f aca="true" t="shared" si="51" ref="AC14:AC15">$Z14-V14</f>
        <v>-0.11075999999999997</v>
      </c>
      <c r="AD14" s="61">
        <f aca="true" t="shared" si="52" ref="AD14:AD15">SQRT(AC14^2)</f>
        <v>0.11075999999999997</v>
      </c>
      <c r="AE14" s="61">
        <f aca="true" t="shared" si="53" ref="AE14:AE15">$Z14-W14</f>
        <v>-0.021254901499999868</v>
      </c>
      <c r="AF14" s="61">
        <f aca="true" t="shared" si="54" ref="AF14:AF15">SQRT(AE14^2)</f>
        <v>0.021254901499999868</v>
      </c>
      <c r="AG14" s="61">
        <f aca="true" t="shared" si="55" ref="AG14:AG15">$Z14-X14</f>
        <v>-0.08004444979999992</v>
      </c>
      <c r="AH14" s="61">
        <f aca="true" t="shared" si="56" ref="AH14:AH15">SQRT(AG14^2)</f>
        <v>0.08004444979999992</v>
      </c>
      <c r="AI14" s="61">
        <f aca="true" t="shared" si="57" ref="AI14:AI15">$Z14-Y14</f>
        <v>-0.07691344979999995</v>
      </c>
      <c r="AJ14" s="61">
        <f aca="true" t="shared" si="58" ref="AJ14:AJ15">SQRT(AI14^2)</f>
        <v>0.07691344979999995</v>
      </c>
      <c r="AK14" s="34">
        <v>-0.10747899999999999</v>
      </c>
    </row>
    <row r="15" spans="1:37" s="34" customFormat="1" ht="15.75">
      <c r="A15" s="21"/>
      <c r="B15" s="21"/>
      <c r="C15" s="21"/>
      <c r="D15" s="36">
        <f t="shared" si="45"/>
        <v>0</v>
      </c>
      <c r="E15" s="53" t="s">
        <v>36</v>
      </c>
      <c r="F15" s="38">
        <f t="shared" si="0"/>
        <v>0</v>
      </c>
      <c r="G15" s="54">
        <v>5.69377</v>
      </c>
      <c r="H15" s="54"/>
      <c r="I15" s="54">
        <v>-0.082705649</v>
      </c>
      <c r="J15" s="54">
        <v>-0.0319268972</v>
      </c>
      <c r="K15" s="54">
        <v>-0.0276929772</v>
      </c>
      <c r="L15" s="54">
        <v>-0.0362967537</v>
      </c>
      <c r="M15" s="55">
        <f t="shared" si="46"/>
        <v>-0.007767000000000079</v>
      </c>
      <c r="N15" s="55">
        <v>-0.38370000000000004</v>
      </c>
      <c r="O15" s="55">
        <v>-0.38581699999999997</v>
      </c>
      <c r="P15" s="54">
        <v>-0.408866</v>
      </c>
      <c r="Q15" s="54">
        <v>-0.41875</v>
      </c>
      <c r="R15" s="56">
        <f t="shared" si="47"/>
        <v>5.69377</v>
      </c>
      <c r="S15" s="57">
        <f t="shared" si="48"/>
        <v>5.611064351</v>
      </c>
      <c r="T15" s="57">
        <f t="shared" si="49"/>
        <v>5.6618431028</v>
      </c>
      <c r="U15" s="58">
        <v>5.08</v>
      </c>
      <c r="V15" s="56">
        <f>G15-G13</f>
        <v>0.0001499999999996504</v>
      </c>
      <c r="W15" s="59">
        <f>S15-$G13</f>
        <v>-0.08255564900000056</v>
      </c>
      <c r="X15" s="59">
        <f>T15-$G13</f>
        <v>-0.03177689720000032</v>
      </c>
      <c r="Y15" s="59">
        <f t="shared" si="50"/>
        <v>-0.0395438972000004</v>
      </c>
      <c r="Z15" s="60">
        <f>U15-$U13</f>
        <v>-0.1200000000000001</v>
      </c>
      <c r="AA15" s="47">
        <f t="shared" si="1"/>
        <v>0</v>
      </c>
      <c r="AB15" s="49">
        <f>X15-ADC2!AC15</f>
        <v>0.00021789529999960422</v>
      </c>
      <c r="AC15" s="61">
        <f t="shared" si="51"/>
        <v>-0.12014999999999976</v>
      </c>
      <c r="AD15" s="61">
        <f t="shared" si="52"/>
        <v>0.12014999999999976</v>
      </c>
      <c r="AE15" s="61">
        <f t="shared" si="53"/>
        <v>-0.03744435099999954</v>
      </c>
      <c r="AF15" s="61">
        <f t="shared" si="54"/>
        <v>0.03744435099999954</v>
      </c>
      <c r="AG15" s="61">
        <f t="shared" si="55"/>
        <v>-0.08822310279999979</v>
      </c>
      <c r="AH15" s="61">
        <f t="shared" si="56"/>
        <v>0.08822310279999979</v>
      </c>
      <c r="AI15" s="61">
        <f t="shared" si="57"/>
        <v>-0.0804561027999997</v>
      </c>
      <c r="AJ15" s="61">
        <f t="shared" si="58"/>
        <v>0.0804561027999997</v>
      </c>
      <c r="AK15" s="34">
        <v>-0.112173</v>
      </c>
    </row>
    <row r="16" spans="1:36" s="52" customFormat="1" ht="15.75">
      <c r="A16" s="35"/>
      <c r="B16" s="35"/>
      <c r="C16" s="35"/>
      <c r="D16" s="36">
        <f>$E$2</f>
        <v>0</v>
      </c>
      <c r="E16" s="37" t="s">
        <v>40</v>
      </c>
      <c r="F16" s="38">
        <f t="shared" si="0"/>
        <v>0</v>
      </c>
      <c r="G16" s="39">
        <v>5.45654</v>
      </c>
      <c r="H16" s="39"/>
      <c r="I16" s="40"/>
      <c r="J16" s="40"/>
      <c r="K16" s="40"/>
      <c r="L16" s="40"/>
      <c r="M16" s="41"/>
      <c r="N16" s="40"/>
      <c r="O16" s="40"/>
      <c r="P16" s="40"/>
      <c r="Q16" s="40"/>
      <c r="R16" s="42"/>
      <c r="S16" s="43"/>
      <c r="T16" s="44"/>
      <c r="U16" s="45">
        <v>4.975</v>
      </c>
      <c r="V16" s="46"/>
      <c r="W16" s="47"/>
      <c r="X16" s="47"/>
      <c r="Y16" s="47"/>
      <c r="Z16" s="48"/>
      <c r="AA16" s="47">
        <f t="shared" si="1"/>
        <v>0.48154000000000075</v>
      </c>
      <c r="AB16" s="49">
        <f>X16-ADC2!AC16</f>
        <v>0</v>
      </c>
      <c r="AC16" s="50"/>
      <c r="AD16" s="50"/>
      <c r="AE16" s="50"/>
      <c r="AF16" s="50"/>
      <c r="AG16" s="50"/>
      <c r="AH16" s="50"/>
      <c r="AI16" s="50"/>
      <c r="AJ16" s="50"/>
    </row>
    <row r="17" spans="1:37" s="34" customFormat="1" ht="15.75">
      <c r="A17" s="21"/>
      <c r="B17" s="21"/>
      <c r="C17" s="21"/>
      <c r="D17" s="36">
        <f aca="true" t="shared" si="59" ref="D17:D18">$AJ$66</f>
        <v>0</v>
      </c>
      <c r="E17" s="53" t="s">
        <v>34</v>
      </c>
      <c r="F17" s="38">
        <f t="shared" si="0"/>
        <v>0</v>
      </c>
      <c r="G17" s="54">
        <v>5.45727</v>
      </c>
      <c r="H17" s="54"/>
      <c r="I17" s="54">
        <v>-0.0780719223</v>
      </c>
      <c r="J17" s="54">
        <v>-0.0035786215000000003</v>
      </c>
      <c r="K17" s="54">
        <v>-0.0022187947</v>
      </c>
      <c r="L17" s="54">
        <v>-0.011909320800000001</v>
      </c>
      <c r="M17" s="55">
        <f aca="true" t="shared" si="60" ref="M17:M18">((N17-O17)-(P17-Q17))*$M$2</f>
        <v>-0.0006819999999999882</v>
      </c>
      <c r="N17" s="54">
        <v>-0.131351</v>
      </c>
      <c r="O17" s="54">
        <v>-0.133264</v>
      </c>
      <c r="P17" s="54">
        <v>-0.141961</v>
      </c>
      <c r="Q17" s="54">
        <v>-0.144556</v>
      </c>
      <c r="R17" s="56">
        <f aca="true" t="shared" si="61" ref="R17:R18">G17</f>
        <v>5.45727</v>
      </c>
      <c r="S17" s="57">
        <f aca="true" t="shared" si="62" ref="S17:S18">R17+I17</f>
        <v>5.3791980777</v>
      </c>
      <c r="T17" s="57">
        <f aca="true" t="shared" si="63" ref="T17:T18">(G17+J17)</f>
        <v>5.4536913785</v>
      </c>
      <c r="U17" s="58">
        <v>4.9350000000000005</v>
      </c>
      <c r="V17" s="56">
        <f>G17-G16</f>
        <v>0.0007299999999998974</v>
      </c>
      <c r="W17" s="59">
        <f>S17-$G16</f>
        <v>-0.07734192230000048</v>
      </c>
      <c r="X17" s="59">
        <f>T17-$G16</f>
        <v>-0.0028486215000000925</v>
      </c>
      <c r="Y17" s="59">
        <f aca="true" t="shared" si="64" ref="Y17:Y18">X17+M17</f>
        <v>-0.0035306215000000807</v>
      </c>
      <c r="Z17" s="60">
        <f>U17-$U16</f>
        <v>-0.03999999999999915</v>
      </c>
      <c r="AA17" s="47">
        <f t="shared" si="1"/>
        <v>0</v>
      </c>
      <c r="AB17" s="49">
        <f>X17-ADC2!AC17</f>
        <v>0.0010006064000007697</v>
      </c>
      <c r="AC17" s="61">
        <f aca="true" t="shared" si="65" ref="AC17:AC18">$Z17-V17</f>
        <v>-0.040729999999999045</v>
      </c>
      <c r="AD17" s="61">
        <f aca="true" t="shared" si="66" ref="AD17:AD18">SQRT(AC17^2)</f>
        <v>0.040729999999999045</v>
      </c>
      <c r="AE17" s="61">
        <f aca="true" t="shared" si="67" ref="AE17:AE18">$Z17-W17</f>
        <v>0.03734192230000133</v>
      </c>
      <c r="AF17" s="61">
        <f aca="true" t="shared" si="68" ref="AF17:AF18">SQRT(AE17^2)</f>
        <v>0.03734192230000133</v>
      </c>
      <c r="AG17" s="61">
        <f aca="true" t="shared" si="69" ref="AG17:AG18">$Z17-X17</f>
        <v>-0.037151378499999055</v>
      </c>
      <c r="AH17" s="61">
        <f aca="true" t="shared" si="70" ref="AH17:AH18">SQRT(AG17^2)</f>
        <v>0.037151378499999055</v>
      </c>
      <c r="AI17" s="61">
        <f aca="true" t="shared" si="71" ref="AI17:AI18">$Z17-Y17</f>
        <v>-0.03646937849999907</v>
      </c>
      <c r="AJ17" s="61">
        <f aca="true" t="shared" si="72" ref="AJ17:AJ18">SQRT(AI17^2)</f>
        <v>0.03646937849999907</v>
      </c>
      <c r="AK17" s="34">
        <v>-0.038977999999998396</v>
      </c>
    </row>
    <row r="18" spans="1:37" s="34" customFormat="1" ht="15.75">
      <c r="A18" s="21"/>
      <c r="B18" s="21"/>
      <c r="C18" s="21"/>
      <c r="D18" s="36">
        <f t="shared" si="59"/>
        <v>0</v>
      </c>
      <c r="E18" s="53" t="s">
        <v>36</v>
      </c>
      <c r="F18" s="38">
        <f t="shared" si="0"/>
        <v>0</v>
      </c>
      <c r="G18" s="54">
        <v>5.46159</v>
      </c>
      <c r="H18" s="54"/>
      <c r="I18" s="54">
        <v>-0.0833650239</v>
      </c>
      <c r="J18" s="54">
        <v>-0.0036021841</v>
      </c>
      <c r="K18" s="54">
        <v>-0.0022548546</v>
      </c>
      <c r="L18" s="54">
        <v>-0.03495877</v>
      </c>
      <c r="M18" s="55">
        <f t="shared" si="60"/>
        <v>-0.002130999999999994</v>
      </c>
      <c r="N18" s="54">
        <v>-0.424821</v>
      </c>
      <c r="O18" s="54">
        <v>-0.433451</v>
      </c>
      <c r="P18" s="54">
        <v>-0.455976</v>
      </c>
      <c r="Q18" s="54">
        <v>-0.46673699999999996</v>
      </c>
      <c r="R18" s="56">
        <f t="shared" si="61"/>
        <v>5.46159</v>
      </c>
      <c r="S18" s="57">
        <f t="shared" si="62"/>
        <v>5.3782249761</v>
      </c>
      <c r="T18" s="57">
        <f t="shared" si="63"/>
        <v>5.4579878159</v>
      </c>
      <c r="U18" s="58">
        <v>4.925</v>
      </c>
      <c r="V18" s="56">
        <f>G18-G16</f>
        <v>0.005049999999999777</v>
      </c>
      <c r="W18" s="59">
        <f>S18-$G16</f>
        <v>-0.07831502390000011</v>
      </c>
      <c r="X18" s="59">
        <f>T18-$G16</f>
        <v>0.0014478158999997603</v>
      </c>
      <c r="Y18" s="59">
        <f t="shared" si="64"/>
        <v>-0.0006831841000002337</v>
      </c>
      <c r="Z18" s="60">
        <f>U18-$U16</f>
        <v>-0.04999999999999982</v>
      </c>
      <c r="AA18" s="47">
        <f t="shared" si="1"/>
        <v>0</v>
      </c>
      <c r="AB18" s="49">
        <f>X18-ADC2!AC18</f>
        <v>0.0029387381000010038</v>
      </c>
      <c r="AC18" s="61">
        <f t="shared" si="65"/>
        <v>-0.0550499999999996</v>
      </c>
      <c r="AD18" s="61">
        <f t="shared" si="66"/>
        <v>0.0550499999999996</v>
      </c>
      <c r="AE18" s="61">
        <f t="shared" si="67"/>
        <v>0.02831502390000029</v>
      </c>
      <c r="AF18" s="61">
        <f t="shared" si="68"/>
        <v>0.02831502390000029</v>
      </c>
      <c r="AG18" s="61">
        <f t="shared" si="69"/>
        <v>-0.05144781589999958</v>
      </c>
      <c r="AH18" s="61">
        <f t="shared" si="70"/>
        <v>0.05144781589999958</v>
      </c>
      <c r="AI18" s="61">
        <f t="shared" si="71"/>
        <v>-0.04931681589999959</v>
      </c>
      <c r="AJ18" s="61">
        <f t="shared" si="72"/>
        <v>0.04931681589999959</v>
      </c>
      <c r="AK18" s="34">
        <v>-0.0499089999999986</v>
      </c>
    </row>
    <row r="19" spans="1:36" s="77" customFormat="1" ht="15.75">
      <c r="A19" s="62"/>
      <c r="B19" s="63"/>
      <c r="C19" s="62"/>
      <c r="D19" s="36">
        <f>$E$2</f>
        <v>0</v>
      </c>
      <c r="E19" s="64" t="s">
        <v>41</v>
      </c>
      <c r="F19" s="38">
        <f t="shared" si="0"/>
        <v>0</v>
      </c>
      <c r="G19" s="65">
        <v>5.79612</v>
      </c>
      <c r="H19" s="66"/>
      <c r="I19" s="67"/>
      <c r="J19" s="67"/>
      <c r="K19" s="67"/>
      <c r="L19" s="67"/>
      <c r="M19" s="68"/>
      <c r="N19" s="67"/>
      <c r="O19" s="67"/>
      <c r="P19" s="67"/>
      <c r="Q19" s="67"/>
      <c r="R19" s="69"/>
      <c r="S19" s="70"/>
      <c r="T19" s="71"/>
      <c r="U19" s="72">
        <v>5.156</v>
      </c>
      <c r="V19" s="73"/>
      <c r="W19" s="74"/>
      <c r="X19" s="74"/>
      <c r="Y19" s="74"/>
      <c r="Z19" s="75"/>
      <c r="AA19" s="47">
        <f t="shared" si="1"/>
        <v>0.6401200000000005</v>
      </c>
      <c r="AB19" s="49">
        <f>X19-ADC2!AC19</f>
        <v>0</v>
      </c>
      <c r="AC19" s="76"/>
      <c r="AD19" s="76"/>
      <c r="AE19" s="76"/>
      <c r="AF19" s="76"/>
      <c r="AG19" s="76"/>
      <c r="AH19" s="76"/>
      <c r="AI19" s="76"/>
      <c r="AJ19" s="76"/>
    </row>
    <row r="20" spans="1:37" ht="15.75">
      <c r="A20">
        <f aca="true" t="shared" si="73" ref="A20:A21">G20-G19</f>
        <v>-0.13698000000000032</v>
      </c>
      <c r="D20" s="36">
        <f aca="true" t="shared" si="74" ref="D20:D21">$AJ$66</f>
        <v>0</v>
      </c>
      <c r="E20" s="53" t="s">
        <v>34</v>
      </c>
      <c r="F20" s="38">
        <f t="shared" si="0"/>
        <v>0</v>
      </c>
      <c r="G20" s="54">
        <v>5.65914</v>
      </c>
      <c r="H20" s="54"/>
      <c r="I20" s="54">
        <v>-0.1872525955</v>
      </c>
      <c r="J20" s="54">
        <v>-0.08254767930000001</v>
      </c>
      <c r="K20" s="54">
        <v>-0.1152976675</v>
      </c>
      <c r="L20" s="54">
        <v>-0.036810028</v>
      </c>
      <c r="M20" s="55">
        <f aca="true" t="shared" si="75" ref="M20:M21">((N20-O20)-(P20-Q20))*$M$2</f>
        <v>0.02918699999999999</v>
      </c>
      <c r="N20" s="54">
        <v>-0.336694</v>
      </c>
      <c r="O20" s="54">
        <v>-0.201842</v>
      </c>
      <c r="P20" s="54">
        <v>-0.398578</v>
      </c>
      <c r="Q20" s="54">
        <v>-0.234539</v>
      </c>
      <c r="R20" s="56">
        <f aca="true" t="shared" si="76" ref="R20:R21">G20</f>
        <v>5.65914</v>
      </c>
      <c r="S20" s="57">
        <f aca="true" t="shared" si="77" ref="S20:S21">R20+I20</f>
        <v>5.471887404499999</v>
      </c>
      <c r="T20" s="57">
        <f aca="true" t="shared" si="78" ref="T20:T21">(G20+J20)</f>
        <v>5.5765923207</v>
      </c>
      <c r="U20" s="58">
        <v>4.93</v>
      </c>
      <c r="V20" s="56">
        <f>G20-G19</f>
        <v>-0.13698000000000032</v>
      </c>
      <c r="W20" s="59">
        <f>S20-$G19</f>
        <v>-0.3242325955000007</v>
      </c>
      <c r="X20" s="59">
        <f>T20-$G19</f>
        <v>-0.2195276793000005</v>
      </c>
      <c r="Y20" s="59">
        <f aca="true" t="shared" si="79" ref="Y20:Y21">X20+M20</f>
        <v>-0.1903406793000005</v>
      </c>
      <c r="Z20" s="60">
        <f aca="true" t="shared" si="80" ref="Z20:Z21">U20-$U$19</f>
        <v>-0.22599999999999998</v>
      </c>
      <c r="AA20" s="47">
        <f t="shared" si="1"/>
        <v>0</v>
      </c>
      <c r="AB20" s="49">
        <f>X20-ADC2!AC20</f>
        <v>0.007291906899999923</v>
      </c>
      <c r="AC20" s="61">
        <f aca="true" t="shared" si="81" ref="AC20:AC21">$Z20-V20</f>
        <v>-0.08901999999999965</v>
      </c>
      <c r="AD20" s="61">
        <f aca="true" t="shared" si="82" ref="AD20:AD21">SQRT(AC20^2)</f>
        <v>0.08901999999999965</v>
      </c>
      <c r="AE20" s="61">
        <f aca="true" t="shared" si="83" ref="AE20:AE21">$Z20-W20</f>
        <v>0.09823259550000074</v>
      </c>
      <c r="AF20" s="61">
        <f aca="true" t="shared" si="84" ref="AF20:AF21">SQRT(AE20^2)</f>
        <v>0.09823259550000074</v>
      </c>
      <c r="AG20" s="61">
        <f aca="true" t="shared" si="85" ref="AG20:AG21">$Z20-X20</f>
        <v>-0.006472320699999479</v>
      </c>
      <c r="AH20" s="61">
        <f aca="true" t="shared" si="86" ref="AH20:AH21">SQRT(AG20^2)</f>
        <v>0.006472320699999479</v>
      </c>
      <c r="AI20" s="61">
        <f aca="true" t="shared" si="87" ref="AI20:AI21">$Z20-Y20</f>
        <v>-0.03565932069999947</v>
      </c>
      <c r="AJ20" s="61">
        <f aca="true" t="shared" si="88" ref="AJ20:AJ21">SQRT(AI20^2)</f>
        <v>0.03565932069999947</v>
      </c>
      <c r="AK20" s="8">
        <v>-0.11004699999999999</v>
      </c>
    </row>
    <row r="21" spans="1:37" ht="15.75">
      <c r="A21">
        <f t="shared" si="73"/>
        <v>-0.2300399999999998</v>
      </c>
      <c r="B21">
        <f>I21-I20</f>
        <v>-0.0010235241000000062</v>
      </c>
      <c r="C21">
        <f>J21-J20</f>
        <v>-0.0142386127</v>
      </c>
      <c r="D21" s="36">
        <f t="shared" si="74"/>
        <v>0</v>
      </c>
      <c r="E21" s="53" t="s">
        <v>36</v>
      </c>
      <c r="F21" s="38">
        <f t="shared" si="0"/>
        <v>0</v>
      </c>
      <c r="G21" s="54">
        <v>5.4291</v>
      </c>
      <c r="H21" s="54"/>
      <c r="I21" s="54">
        <v>-0.1882761196</v>
      </c>
      <c r="J21" s="54">
        <v>-0.09678629200000001</v>
      </c>
      <c r="K21" s="54">
        <v>-0.11913970900000001</v>
      </c>
      <c r="L21" s="54">
        <v>-0.0884153134</v>
      </c>
      <c r="M21" s="55">
        <f t="shared" si="75"/>
        <v>0.06571000000000005</v>
      </c>
      <c r="N21" s="54">
        <v>-0.910157</v>
      </c>
      <c r="O21" s="54">
        <v>-0.557255</v>
      </c>
      <c r="P21" s="54">
        <v>-1.054993</v>
      </c>
      <c r="Q21" s="54">
        <v>-0.636381</v>
      </c>
      <c r="R21" s="56">
        <f t="shared" si="76"/>
        <v>5.4291</v>
      </c>
      <c r="S21" s="57">
        <f t="shared" si="77"/>
        <v>5.2408238804</v>
      </c>
      <c r="T21" s="57">
        <f t="shared" si="78"/>
        <v>5.332313708</v>
      </c>
      <c r="U21" s="58">
        <v>4.742</v>
      </c>
      <c r="V21" s="56">
        <f>G21-G19</f>
        <v>-0.3670200000000001</v>
      </c>
      <c r="W21" s="59">
        <f>S21-$G19</f>
        <v>-0.5552961196000004</v>
      </c>
      <c r="X21" s="59">
        <f>T21-$G19</f>
        <v>-0.4638062920000001</v>
      </c>
      <c r="Y21" s="59">
        <f t="shared" si="79"/>
        <v>-0.3980962920000001</v>
      </c>
      <c r="Z21" s="60">
        <f t="shared" si="80"/>
        <v>-0.4139999999999997</v>
      </c>
      <c r="AA21" s="47">
        <f t="shared" si="1"/>
        <v>0</v>
      </c>
      <c r="AB21" s="49">
        <f>X21-ADC2!AC21</f>
        <v>0.03001113510000053</v>
      </c>
      <c r="AC21" s="61">
        <f t="shared" si="81"/>
        <v>-0.04697999999999958</v>
      </c>
      <c r="AD21" s="61">
        <f t="shared" si="82"/>
        <v>0.04697999999999958</v>
      </c>
      <c r="AE21" s="61">
        <f t="shared" si="83"/>
        <v>0.14129611960000066</v>
      </c>
      <c r="AF21" s="61">
        <f t="shared" si="84"/>
        <v>0.14129611960000066</v>
      </c>
      <c r="AG21" s="61">
        <f t="shared" si="85"/>
        <v>0.04980629200000042</v>
      </c>
      <c r="AH21" s="61">
        <f t="shared" si="86"/>
        <v>0.04980629200000042</v>
      </c>
      <c r="AI21" s="61">
        <f t="shared" si="87"/>
        <v>-0.015903707999999628</v>
      </c>
      <c r="AJ21" s="61">
        <f t="shared" si="88"/>
        <v>0.015903707999999628</v>
      </c>
      <c r="AK21" s="8">
        <v>-0.08095000000000001</v>
      </c>
    </row>
    <row r="22" spans="1:56" s="78" customFormat="1" ht="15.75">
      <c r="A22" s="36"/>
      <c r="B22"/>
      <c r="C22" s="36"/>
      <c r="D22" s="36">
        <f>$E$2</f>
        <v>0</v>
      </c>
      <c r="E22" s="37" t="s">
        <v>42</v>
      </c>
      <c r="F22" s="38">
        <f t="shared" si="0"/>
        <v>0</v>
      </c>
      <c r="G22" s="40">
        <v>5.72728</v>
      </c>
      <c r="H22" s="40"/>
      <c r="I22" s="40"/>
      <c r="J22" s="40"/>
      <c r="K22" s="40"/>
      <c r="L22" s="40"/>
      <c r="M22" s="41"/>
      <c r="N22" s="40"/>
      <c r="O22" s="40"/>
      <c r="P22" s="40"/>
      <c r="Q22" s="40"/>
      <c r="R22" s="42"/>
      <c r="S22" s="43"/>
      <c r="T22" s="44"/>
      <c r="U22" s="58">
        <v>5.06099980162666</v>
      </c>
      <c r="V22" s="46"/>
      <c r="W22" s="47"/>
      <c r="X22" s="47"/>
      <c r="Y22" s="47"/>
      <c r="Z22" s="9"/>
      <c r="AA22" s="47">
        <f t="shared" si="1"/>
        <v>0.6662801983733404</v>
      </c>
      <c r="AB22" s="49">
        <f>X22-ADC2!AC22</f>
        <v>0</v>
      </c>
      <c r="AC22" s="61"/>
      <c r="AD22" s="61"/>
      <c r="AE22" s="61"/>
      <c r="AF22" s="61"/>
      <c r="AG22" s="61"/>
      <c r="AH22" s="61"/>
      <c r="AI22" s="61"/>
      <c r="AJ22" s="61"/>
      <c r="BD22" s="8"/>
    </row>
    <row r="23" spans="1:37" ht="15.75">
      <c r="A23" t="e">
        <f>#N/A</f>
        <v>#VALUE!</v>
      </c>
      <c r="D23" s="36">
        <f aca="true" t="shared" si="89" ref="D23:D25">$AJ$66</f>
        <v>0</v>
      </c>
      <c r="E23" s="53" t="s">
        <v>43</v>
      </c>
      <c r="F23" s="38">
        <f t="shared" si="0"/>
        <v>0</v>
      </c>
      <c r="G23" s="54">
        <v>5.57378</v>
      </c>
      <c r="H23" s="54"/>
      <c r="I23" s="54">
        <v>-0.18857938400000002</v>
      </c>
      <c r="J23" s="54">
        <v>-0.0977192279</v>
      </c>
      <c r="K23" s="54">
        <v>-0.1217049384</v>
      </c>
      <c r="L23" s="54">
        <v>-0.0355956074</v>
      </c>
      <c r="M23" s="55">
        <f aca="true" t="shared" si="90" ref="M23:M25">((N23-O23)-(P23-Q23))*$M$2</f>
        <v>0.029048000000000018</v>
      </c>
      <c r="N23" s="54">
        <v>-0.345786</v>
      </c>
      <c r="O23" s="54">
        <v>-0.205648</v>
      </c>
      <c r="P23" s="54">
        <v>-0.406387</v>
      </c>
      <c r="Q23" s="54">
        <v>-0.237201</v>
      </c>
      <c r="R23" s="56">
        <f aca="true" t="shared" si="91" ref="R23:R25">G23</f>
        <v>5.57378</v>
      </c>
      <c r="S23" s="57">
        <f aca="true" t="shared" si="92" ref="S23:S25">R23+I23</f>
        <v>5.3852006160000006</v>
      </c>
      <c r="T23" s="57">
        <f aca="true" t="shared" si="93" ref="T23:T25">(G23+J23)</f>
        <v>5.4760607721</v>
      </c>
      <c r="U23" s="58">
        <v>4.8043542947827795</v>
      </c>
      <c r="V23" s="56">
        <f>G23-G22</f>
        <v>-0.1535000000000002</v>
      </c>
      <c r="W23" s="59">
        <f>S23-$G22</f>
        <v>-0.3420793839999998</v>
      </c>
      <c r="X23" s="59">
        <f>T23-$G22</f>
        <v>-0.25121922790000006</v>
      </c>
      <c r="Y23" s="59">
        <f aca="true" t="shared" si="94" ref="Y23:Y25">X23+M23</f>
        <v>-0.22217122790000005</v>
      </c>
      <c r="Z23" s="60">
        <f aca="true" t="shared" si="95" ref="Z23:Z25">U23-$U$22</f>
        <v>-0.25664550684388043</v>
      </c>
      <c r="AA23" s="47">
        <f t="shared" si="1"/>
        <v>0</v>
      </c>
      <c r="AB23" s="49">
        <f>X23-ADC2!AC23</f>
        <v>0.007677678299999435</v>
      </c>
      <c r="AC23" s="61">
        <f aca="true" t="shared" si="96" ref="AC23:AC25">$Z23-V23</f>
        <v>-0.10314550684388024</v>
      </c>
      <c r="AD23" s="61">
        <f aca="true" t="shared" si="97" ref="AD23:AD25">SQRT(AC23^2)</f>
        <v>0.10314550684388024</v>
      </c>
      <c r="AE23" s="61">
        <f aca="true" t="shared" si="98" ref="AE23:AE25">$Z23-W23</f>
        <v>0.08543387715611939</v>
      </c>
      <c r="AF23" s="61">
        <f aca="true" t="shared" si="99" ref="AF23:AF25">SQRT(AE23^2)</f>
        <v>0.08543387715611939</v>
      </c>
      <c r="AG23" s="61">
        <f aca="true" t="shared" si="100" ref="AG23:AG25">$Z23-X23</f>
        <v>-0.005426278943880369</v>
      </c>
      <c r="AH23" s="61">
        <f aca="true" t="shared" si="101" ref="AH23:AH25">SQRT(AG23^2)</f>
        <v>0.005426278943880369</v>
      </c>
      <c r="AI23" s="61">
        <f aca="true" t="shared" si="102" ref="AI23:AI25">$Z23-Y23</f>
        <v>-0.03447427894388039</v>
      </c>
      <c r="AJ23" s="61">
        <f aca="true" t="shared" si="103" ref="AJ23:AJ25">SQRT(AI23^2)</f>
        <v>0.03447427894388039</v>
      </c>
      <c r="AK23" s="8">
        <v>-0.12362350684388</v>
      </c>
    </row>
    <row r="24" spans="4:57" ht="15.75">
      <c r="D24" s="36">
        <f t="shared" si="89"/>
        <v>0</v>
      </c>
      <c r="E24" s="53" t="s">
        <v>44</v>
      </c>
      <c r="F24" s="38">
        <f t="shared" si="0"/>
        <v>0</v>
      </c>
      <c r="G24" s="54">
        <v>5.46277</v>
      </c>
      <c r="H24" s="54"/>
      <c r="I24" s="54">
        <v>-0.1697907747</v>
      </c>
      <c r="J24" s="54">
        <v>-0.0951366263</v>
      </c>
      <c r="K24" s="54">
        <v>-0.1173447012</v>
      </c>
      <c r="L24" s="54">
        <v>-0.0607347166</v>
      </c>
      <c r="M24" s="55">
        <f t="shared" si="90"/>
        <v>0.04804900000000001</v>
      </c>
      <c r="N24" s="54">
        <v>-0.625165</v>
      </c>
      <c r="O24" s="54">
        <v>-0.37551399999999996</v>
      </c>
      <c r="P24" s="54">
        <v>-0.727256</v>
      </c>
      <c r="Q24" s="54">
        <v>-0.429556</v>
      </c>
      <c r="R24" s="56">
        <f t="shared" si="91"/>
        <v>5.46277</v>
      </c>
      <c r="S24" s="57">
        <f t="shared" si="92"/>
        <v>5.2929792253</v>
      </c>
      <c r="T24" s="57">
        <f t="shared" si="93"/>
        <v>5.3676333736999995</v>
      </c>
      <c r="U24" s="58">
        <v>4.73616345963103</v>
      </c>
      <c r="V24" s="56">
        <f>G24-G22</f>
        <v>-0.26451000000000047</v>
      </c>
      <c r="W24" s="59">
        <f>S24-$G22</f>
        <v>-0.4343007747000005</v>
      </c>
      <c r="X24" s="59">
        <f>T24-$G22</f>
        <v>-0.3596466263000009</v>
      </c>
      <c r="Y24" s="59">
        <f t="shared" si="94"/>
        <v>-0.3115976263000009</v>
      </c>
      <c r="Z24" s="60">
        <f t="shared" si="95"/>
        <v>-0.3248363419956304</v>
      </c>
      <c r="AA24" s="47">
        <f t="shared" si="1"/>
        <v>0</v>
      </c>
      <c r="AB24" s="49">
        <f>X24-ADC2!AC24</f>
        <v>0.01629247139999901</v>
      </c>
      <c r="AC24" s="61">
        <f t="shared" si="96"/>
        <v>-0.06032634199562992</v>
      </c>
      <c r="AD24" s="61">
        <f t="shared" si="97"/>
        <v>0.06032634199562992</v>
      </c>
      <c r="AE24" s="61">
        <f t="shared" si="98"/>
        <v>0.10946443270437012</v>
      </c>
      <c r="AF24" s="61">
        <f t="shared" si="99"/>
        <v>0.10946443270437012</v>
      </c>
      <c r="AG24" s="61">
        <f t="shared" si="100"/>
        <v>0.0348102843043705</v>
      </c>
      <c r="AH24" s="61">
        <f t="shared" si="101"/>
        <v>0.0348102843043705</v>
      </c>
      <c r="AI24" s="61">
        <f t="shared" si="102"/>
        <v>-0.01323871569562951</v>
      </c>
      <c r="AJ24" s="61">
        <f t="shared" si="103"/>
        <v>0.01323871569562951</v>
      </c>
      <c r="AK24" s="8">
        <v>-0.0910153419956302</v>
      </c>
      <c r="BD24"/>
      <c r="BE24"/>
    </row>
    <row r="25" spans="1:57" ht="15.75">
      <c r="A25">
        <f>G25-G23</f>
        <v>-0.21987999999999985</v>
      </c>
      <c r="B25">
        <f>I25-I23</f>
        <v>0.017809837800000006</v>
      </c>
      <c r="C25">
        <f>J25-J23</f>
        <v>-0.0035284330000000114</v>
      </c>
      <c r="D25" s="36">
        <f t="shared" si="89"/>
        <v>0</v>
      </c>
      <c r="E25" s="53" t="s">
        <v>36</v>
      </c>
      <c r="F25" s="38">
        <f t="shared" si="0"/>
        <v>0</v>
      </c>
      <c r="G25" s="54">
        <v>5.3539</v>
      </c>
      <c r="H25" s="54"/>
      <c r="I25" s="54">
        <v>-0.1707695462</v>
      </c>
      <c r="J25" s="54">
        <v>-0.10124766090000001</v>
      </c>
      <c r="K25" s="54">
        <v>-0.123512968</v>
      </c>
      <c r="L25" s="54">
        <v>-0.085519754</v>
      </c>
      <c r="M25" s="55">
        <f t="shared" si="90"/>
        <v>0.0649360000000001</v>
      </c>
      <c r="N25" s="54">
        <v>-0.925126</v>
      </c>
      <c r="O25" s="54">
        <v>-0.564029</v>
      </c>
      <c r="P25" s="54">
        <v>-1.066399</v>
      </c>
      <c r="Q25" s="54">
        <v>-0.640366</v>
      </c>
      <c r="R25" s="56">
        <f t="shared" si="91"/>
        <v>5.3539</v>
      </c>
      <c r="S25" s="57">
        <f t="shared" si="92"/>
        <v>5.1831304538000005</v>
      </c>
      <c r="T25" s="57">
        <f t="shared" si="93"/>
        <v>5.2526523391</v>
      </c>
      <c r="U25" s="58">
        <v>4.66177345764729</v>
      </c>
      <c r="V25" s="56">
        <f>G25-G22</f>
        <v>-0.37338000000000005</v>
      </c>
      <c r="W25" s="59">
        <f>S25-$G22</f>
        <v>-0.5441495461999999</v>
      </c>
      <c r="X25" s="59">
        <f>T25-$G22</f>
        <v>-0.4746276609000004</v>
      </c>
      <c r="Y25" s="59">
        <f t="shared" si="94"/>
        <v>-0.4096916609000003</v>
      </c>
      <c r="Z25" s="60">
        <f t="shared" si="95"/>
        <v>-0.39922634397936996</v>
      </c>
      <c r="AA25" s="47">
        <f t="shared" si="1"/>
        <v>0</v>
      </c>
      <c r="AB25" s="49">
        <f>X25-ADC2!AC25</f>
        <v>0.0276004146999993</v>
      </c>
      <c r="AC25" s="61">
        <f t="shared" si="96"/>
        <v>-0.025846343979369912</v>
      </c>
      <c r="AD25" s="61">
        <f t="shared" si="97"/>
        <v>0.025846343979369912</v>
      </c>
      <c r="AE25" s="61">
        <f t="shared" si="98"/>
        <v>0.14492320222062993</v>
      </c>
      <c r="AF25" s="61">
        <f t="shared" si="99"/>
        <v>0.14492320222062993</v>
      </c>
      <c r="AG25" s="61">
        <f t="shared" si="100"/>
        <v>0.07540131692063046</v>
      </c>
      <c r="AH25" s="61">
        <f t="shared" si="101"/>
        <v>0.07540131692063046</v>
      </c>
      <c r="AI25" s="61">
        <f t="shared" si="102"/>
        <v>0.010465316920630352</v>
      </c>
      <c r="AJ25" s="61">
        <f t="shared" si="103"/>
        <v>0.010465316920630352</v>
      </c>
      <c r="AK25" s="8">
        <v>-0.0616523439793709</v>
      </c>
      <c r="BE25"/>
    </row>
    <row r="26" spans="1:57" s="78" customFormat="1" ht="15.75">
      <c r="A26" s="36"/>
      <c r="B26"/>
      <c r="C26" s="36"/>
      <c r="D26" s="36">
        <f>$E$2</f>
        <v>0</v>
      </c>
      <c r="E26" s="37" t="s">
        <v>45</v>
      </c>
      <c r="F26" s="38">
        <f t="shared" si="0"/>
        <v>0</v>
      </c>
      <c r="G26" s="40">
        <v>5.554</v>
      </c>
      <c r="H26" s="40"/>
      <c r="I26" s="40"/>
      <c r="J26" s="40"/>
      <c r="K26" s="40"/>
      <c r="L26" s="40"/>
      <c r="M26" s="41"/>
      <c r="N26" s="40"/>
      <c r="O26" s="40"/>
      <c r="P26" s="40"/>
      <c r="Q26" s="40"/>
      <c r="R26" s="79"/>
      <c r="U26" s="80">
        <v>4.94073596508629</v>
      </c>
      <c r="V26" s="46"/>
      <c r="W26" s="81"/>
      <c r="X26" s="81"/>
      <c r="Y26" s="81"/>
      <c r="Z26" s="80"/>
      <c r="AA26" s="47">
        <f t="shared" si="1"/>
        <v>0.6132640349137102</v>
      </c>
      <c r="AB26" s="49">
        <f>X26-ADC2!AC26</f>
        <v>0</v>
      </c>
      <c r="AC26" s="61"/>
      <c r="AD26" s="61"/>
      <c r="AE26" s="61"/>
      <c r="AF26" s="61"/>
      <c r="AG26" s="61"/>
      <c r="AH26" s="61"/>
      <c r="AI26" s="61"/>
      <c r="AJ26" s="61"/>
      <c r="BD26" s="8"/>
      <c r="BE26"/>
    </row>
    <row r="27" spans="1:37" ht="15.75">
      <c r="A27" t="e">
        <f>#N/A</f>
        <v>#VALUE!</v>
      </c>
      <c r="D27" s="36">
        <f aca="true" t="shared" si="104" ref="D27:D29">$AJ$66</f>
        <v>0</v>
      </c>
      <c r="E27" s="53" t="s">
        <v>43</v>
      </c>
      <c r="F27" s="38">
        <f t="shared" si="0"/>
        <v>0</v>
      </c>
      <c r="G27" s="54">
        <v>5.38785</v>
      </c>
      <c r="H27" s="54"/>
      <c r="I27" s="54">
        <v>-0.2134314757</v>
      </c>
      <c r="J27" s="54">
        <v>-0.0978489255</v>
      </c>
      <c r="K27" s="54">
        <v>-0.1209216028</v>
      </c>
      <c r="L27" s="54">
        <v>-0.0367850433</v>
      </c>
      <c r="M27" s="55">
        <f aca="true" t="shared" si="105" ref="M27:M29">((N27-O27)-(P27-Q27))*$M$2</f>
        <v>0.029145000000000004</v>
      </c>
      <c r="N27" s="54">
        <v>-0.363993</v>
      </c>
      <c r="O27" s="54">
        <v>-0.213971</v>
      </c>
      <c r="P27" s="54">
        <v>-0.425794</v>
      </c>
      <c r="Q27" s="54">
        <v>-0.24662699999999999</v>
      </c>
      <c r="R27" s="56">
        <f aca="true" t="shared" si="106" ref="R27:R29">G27</f>
        <v>5.38785</v>
      </c>
      <c r="S27" s="57">
        <f aca="true" t="shared" si="107" ref="S27:S29">R27+I27</f>
        <v>5.1744185243</v>
      </c>
      <c r="T27" s="57">
        <f aca="true" t="shared" si="108" ref="T27:T29">(G27+J27)</f>
        <v>5.2900010745</v>
      </c>
      <c r="U27" s="80">
        <v>4.67789129141043</v>
      </c>
      <c r="V27" s="56">
        <f>G27-G26</f>
        <v>-0.16615000000000002</v>
      </c>
      <c r="W27" s="59">
        <f>S27-$G26</f>
        <v>-0.3795814757000002</v>
      </c>
      <c r="X27" s="59">
        <f>T27-$G26</f>
        <v>-0.26399892550000015</v>
      </c>
      <c r="Y27" s="59">
        <f aca="true" t="shared" si="109" ref="Y27:Y29">X27+M27</f>
        <v>-0.23485392550000014</v>
      </c>
      <c r="Z27" s="60">
        <f aca="true" t="shared" si="110" ref="Z27:Z29">U27-$U$26</f>
        <v>-0.2628446736758603</v>
      </c>
      <c r="AA27" s="47">
        <f t="shared" si="1"/>
        <v>0</v>
      </c>
      <c r="AB27" s="49">
        <f>X27-ADC2!AC27</f>
        <v>0.009854034700000014</v>
      </c>
      <c r="AC27" s="61">
        <f aca="true" t="shared" si="111" ref="AC27:AC29">$Z27-V27</f>
        <v>-0.09669467367586027</v>
      </c>
      <c r="AD27" s="61">
        <f aca="true" t="shared" si="112" ref="AD27:AD29">SQRT(AC27^2)</f>
        <v>0.09669467367586027</v>
      </c>
      <c r="AE27" s="61">
        <f aca="true" t="shared" si="113" ref="AE27:AE29">$Z27-W27</f>
        <v>0.11673680202413994</v>
      </c>
      <c r="AF27" s="61">
        <f aca="true" t="shared" si="114" ref="AF27:AF29">SQRT(AE27^2)</f>
        <v>0.11673680202413994</v>
      </c>
      <c r="AG27" s="61">
        <f aca="true" t="shared" si="115" ref="AG27:AG29">$Z27-X27</f>
        <v>0.0011542518241398625</v>
      </c>
      <c r="AH27" s="61">
        <f aca="true" t="shared" si="116" ref="AH27:AH29">SQRT(AG27^2)</f>
        <v>0.0011542518241398625</v>
      </c>
      <c r="AI27" s="61">
        <f aca="true" t="shared" si="117" ref="AI27:AI29">$Z27-Y27</f>
        <v>-0.027990748175860142</v>
      </c>
      <c r="AJ27" s="61">
        <f aca="true" t="shared" si="118" ref="AJ27:AJ29">SQRT(AI27^2)</f>
        <v>0.027990748175860142</v>
      </c>
      <c r="AK27" s="8">
        <v>-0.11416967367585901</v>
      </c>
    </row>
    <row r="28" spans="4:37" ht="15.75">
      <c r="D28" s="36">
        <f t="shared" si="104"/>
        <v>0</v>
      </c>
      <c r="E28" s="53" t="s">
        <v>44</v>
      </c>
      <c r="F28" s="38">
        <f t="shared" si="0"/>
        <v>0</v>
      </c>
      <c r="G28" s="54">
        <v>5.26697</v>
      </c>
      <c r="H28" s="54"/>
      <c r="I28" s="54">
        <v>-0.1926068468</v>
      </c>
      <c r="J28" s="54">
        <v>-0.0954214833</v>
      </c>
      <c r="K28" s="54">
        <v>-0.11647878810000001</v>
      </c>
      <c r="L28" s="54">
        <v>-0.0626559112</v>
      </c>
      <c r="M28" s="55">
        <f t="shared" si="105"/>
        <v>0.04814199999999991</v>
      </c>
      <c r="N28" s="54">
        <v>-0.66078</v>
      </c>
      <c r="O28" s="54">
        <v>-0.39266199999999996</v>
      </c>
      <c r="P28" s="54">
        <v>-0.764763</v>
      </c>
      <c r="Q28" s="54">
        <v>-0.448503</v>
      </c>
      <c r="R28" s="56">
        <f t="shared" si="106"/>
        <v>5.26697</v>
      </c>
      <c r="S28" s="57">
        <f t="shared" si="107"/>
        <v>5.074363153199999</v>
      </c>
      <c r="T28" s="57">
        <f t="shared" si="108"/>
        <v>5.1715485167</v>
      </c>
      <c r="U28" s="80">
        <v>4.59358262249554</v>
      </c>
      <c r="V28" s="56">
        <f>G28-G26</f>
        <v>-0.28703000000000056</v>
      </c>
      <c r="W28" s="59">
        <f>S28-$G26</f>
        <v>-0.47963684680000096</v>
      </c>
      <c r="X28" s="59">
        <f>T28-$G26</f>
        <v>-0.38245148330000056</v>
      </c>
      <c r="Y28" s="59">
        <f t="shared" si="109"/>
        <v>-0.33430948330000065</v>
      </c>
      <c r="Z28" s="60">
        <f t="shared" si="110"/>
        <v>-0.34715334259075004</v>
      </c>
      <c r="AA28" s="47">
        <f t="shared" si="1"/>
        <v>0</v>
      </c>
      <c r="AB28" s="49">
        <f>X28-ADC2!AC28</f>
        <v>0.021378873999999826</v>
      </c>
      <c r="AC28" s="61">
        <f t="shared" si="111"/>
        <v>-0.06012334259074947</v>
      </c>
      <c r="AD28" s="61">
        <f t="shared" si="112"/>
        <v>0.06012334259074947</v>
      </c>
      <c r="AE28" s="61">
        <f t="shared" si="113"/>
        <v>0.13248350420925092</v>
      </c>
      <c r="AF28" s="61">
        <f t="shared" si="114"/>
        <v>0.13248350420925092</v>
      </c>
      <c r="AG28" s="61">
        <f t="shared" si="115"/>
        <v>0.035298140709250525</v>
      </c>
      <c r="AH28" s="61">
        <f t="shared" si="116"/>
        <v>0.035298140709250525</v>
      </c>
      <c r="AI28" s="61">
        <f t="shared" si="117"/>
        <v>-0.012843859290749382</v>
      </c>
      <c r="AJ28" s="61">
        <f t="shared" si="118"/>
        <v>0.012843859290749382</v>
      </c>
      <c r="AK28" s="8">
        <v>-0.0846753425907493</v>
      </c>
    </row>
    <row r="29" spans="1:37" ht="15.75">
      <c r="A29">
        <f>G29-G27</f>
        <v>-0.24070999999999998</v>
      </c>
      <c r="B29">
        <f>I29-I27</f>
        <v>0.019275585400000017</v>
      </c>
      <c r="C29">
        <f>J29-J27</f>
        <v>-0.003916525200000007</v>
      </c>
      <c r="D29" s="36">
        <f t="shared" si="104"/>
        <v>0</v>
      </c>
      <c r="E29" s="53" t="s">
        <v>36</v>
      </c>
      <c r="F29" s="38">
        <f t="shared" si="0"/>
        <v>0</v>
      </c>
      <c r="G29" s="54">
        <v>5.14714</v>
      </c>
      <c r="H29" s="54"/>
      <c r="I29" s="54">
        <v>-0.1941558903</v>
      </c>
      <c r="J29" s="54">
        <v>-0.10176545070000001</v>
      </c>
      <c r="K29" s="54">
        <v>-0.12241074410000001</v>
      </c>
      <c r="L29" s="54">
        <v>-0.0880588613</v>
      </c>
      <c r="M29" s="55">
        <f t="shared" si="105"/>
        <v>0.06499500000000014</v>
      </c>
      <c r="N29" s="54">
        <v>-0.9825579999999999</v>
      </c>
      <c r="O29" s="54">
        <v>-0.5931700000000001</v>
      </c>
      <c r="P29" s="54">
        <v>-1.126291</v>
      </c>
      <c r="Q29" s="54">
        <v>-0.671908</v>
      </c>
      <c r="R29" s="56">
        <f t="shared" si="106"/>
        <v>5.14714</v>
      </c>
      <c r="S29" s="57">
        <f t="shared" si="107"/>
        <v>4.9529841097</v>
      </c>
      <c r="T29" s="57">
        <f t="shared" si="108"/>
        <v>5.0453745493</v>
      </c>
      <c r="U29" s="60">
        <v>4.48199761951994</v>
      </c>
      <c r="V29" s="56">
        <f>G29-G26</f>
        <v>-0.40686</v>
      </c>
      <c r="W29" s="59">
        <f>S29-$G26</f>
        <v>-0.6010158903000002</v>
      </c>
      <c r="X29" s="59">
        <f>T29-$G26</f>
        <v>-0.5086254507000003</v>
      </c>
      <c r="Y29" s="59">
        <f t="shared" si="109"/>
        <v>-0.4436304507000002</v>
      </c>
      <c r="Z29" s="60">
        <f t="shared" si="110"/>
        <v>-0.45873834556635007</v>
      </c>
      <c r="AA29" s="47">
        <f t="shared" si="1"/>
        <v>0</v>
      </c>
      <c r="AB29" s="49">
        <f>X29-ADC2!AC29</f>
        <v>0.03661514740000005</v>
      </c>
      <c r="AC29" s="61">
        <f t="shared" si="111"/>
        <v>-0.05187834556635007</v>
      </c>
      <c r="AD29" s="61">
        <f t="shared" si="112"/>
        <v>0.05187834556635007</v>
      </c>
      <c r="AE29" s="61">
        <f t="shared" si="113"/>
        <v>0.14227754473365017</v>
      </c>
      <c r="AF29" s="61">
        <f t="shared" si="114"/>
        <v>0.14227754473365017</v>
      </c>
      <c r="AG29" s="61">
        <f t="shared" si="115"/>
        <v>0.049887105133650245</v>
      </c>
      <c r="AH29" s="61">
        <f t="shared" si="116"/>
        <v>0.049887105133650245</v>
      </c>
      <c r="AI29" s="61">
        <f t="shared" si="117"/>
        <v>-0.015107894866349891</v>
      </c>
      <c r="AJ29" s="61">
        <f t="shared" si="118"/>
        <v>0.015107894866349891</v>
      </c>
      <c r="AK29" s="8">
        <v>-0.0771433455663501</v>
      </c>
    </row>
    <row r="30" spans="1:36" s="83" customFormat="1" ht="15.75">
      <c r="A30" s="82">
        <v>2</v>
      </c>
      <c r="B30"/>
      <c r="C30" s="82"/>
      <c r="D30" s="36">
        <f>$E$2</f>
        <v>0</v>
      </c>
      <c r="E30" s="37" t="s">
        <v>46</v>
      </c>
      <c r="F30" s="38">
        <f t="shared" si="0"/>
        <v>0</v>
      </c>
      <c r="G30" s="40">
        <v>4.46959</v>
      </c>
      <c r="H30" s="40"/>
      <c r="I30" s="40"/>
      <c r="J30" s="40"/>
      <c r="K30" s="40"/>
      <c r="L30" s="40"/>
      <c r="M30" s="41"/>
      <c r="N30" s="40"/>
      <c r="O30" s="40"/>
      <c r="P30" s="40"/>
      <c r="Q30" s="40"/>
      <c r="R30" s="42"/>
      <c r="S30" s="43"/>
      <c r="T30" s="44"/>
      <c r="U30" s="58">
        <v>4.08153144217417</v>
      </c>
      <c r="V30" s="46"/>
      <c r="W30" s="47"/>
      <c r="X30" s="47"/>
      <c r="Y30" s="47"/>
      <c r="Z30" s="9"/>
      <c r="AA30" s="47">
        <f t="shared" si="1"/>
        <v>0.38805855782583</v>
      </c>
      <c r="AB30" s="49">
        <f>X30-ADC2!AC30</f>
        <v>0</v>
      </c>
      <c r="AC30" s="61"/>
      <c r="AD30" s="61"/>
      <c r="AE30" s="61"/>
      <c r="AF30" s="61"/>
      <c r="AG30" s="61"/>
      <c r="AH30" s="61"/>
      <c r="AI30" s="61"/>
      <c r="AJ30" s="61"/>
    </row>
    <row r="31" spans="1:37" ht="15.75">
      <c r="A31" t="e">
        <f>#N/A</f>
        <v>#VALUE!</v>
      </c>
      <c r="D31" s="36">
        <f aca="true" t="shared" si="119" ref="D31:D33">$AJ$66</f>
        <v>0</v>
      </c>
      <c r="E31" s="53" t="s">
        <v>43</v>
      </c>
      <c r="F31" s="38">
        <f t="shared" si="0"/>
        <v>0</v>
      </c>
      <c r="G31" s="54">
        <v>4.3635</v>
      </c>
      <c r="H31" s="54"/>
      <c r="I31" s="54">
        <v>-0.0702903767</v>
      </c>
      <c r="J31" s="54">
        <v>-0.0783884269</v>
      </c>
      <c r="K31" s="54">
        <v>-0.0884228319</v>
      </c>
      <c r="L31" s="54">
        <v>-0.0390013441</v>
      </c>
      <c r="M31" s="55">
        <f aca="true" t="shared" si="120" ref="M31:M33">((N31-O31)-(P31-Q31))*$M$2</f>
        <v>0.013394999999999935</v>
      </c>
      <c r="N31" s="54">
        <v>-0.362105</v>
      </c>
      <c r="O31" s="54">
        <v>-0.250944</v>
      </c>
      <c r="P31" s="54">
        <v>-0.40962099999999996</v>
      </c>
      <c r="Q31" s="54">
        <v>-0.285065</v>
      </c>
      <c r="R31" s="56">
        <f aca="true" t="shared" si="121" ref="R31:R33">G31</f>
        <v>4.3635</v>
      </c>
      <c r="S31" s="57">
        <f aca="true" t="shared" si="122" ref="S31:S33">R31+I31</f>
        <v>4.2932096233</v>
      </c>
      <c r="T31" s="57">
        <f aca="true" t="shared" si="123" ref="T31:T33">(G31+J31)</f>
        <v>4.2851115731</v>
      </c>
      <c r="U31" s="58">
        <v>3.87447926998611</v>
      </c>
      <c r="V31" s="56">
        <f>G31-G30</f>
        <v>-0.10609000000000002</v>
      </c>
      <c r="W31" s="59">
        <f>S31-$G30</f>
        <v>-0.17638037670000006</v>
      </c>
      <c r="X31" s="59">
        <f>T31-$G30</f>
        <v>-0.18447842690000016</v>
      </c>
      <c r="Y31" s="59">
        <f aca="true" t="shared" si="124" ref="Y31:Y33">X31+M31</f>
        <v>-0.17108342690000022</v>
      </c>
      <c r="Z31" s="60">
        <f aca="true" t="shared" si="125" ref="Z31:Z33">U31-$U$30</f>
        <v>-0.20705217218806027</v>
      </c>
      <c r="AA31" s="47">
        <f t="shared" si="1"/>
        <v>0</v>
      </c>
      <c r="AB31" s="49">
        <f>X31-ADC2!AC31</f>
        <v>0.015524404999999852</v>
      </c>
      <c r="AC31" s="61">
        <f aca="true" t="shared" si="126" ref="AC31:AC33">$Z31-V31</f>
        <v>-0.10096217218806025</v>
      </c>
      <c r="AD31" s="61">
        <f aca="true" t="shared" si="127" ref="AD31:AD33">SQRT(AC31^2)</f>
        <v>0.10096217218806025</v>
      </c>
      <c r="AE31" s="61">
        <f aca="true" t="shared" si="128" ref="AE31:AE33">$Z31-W31</f>
        <v>-0.030671795488060205</v>
      </c>
      <c r="AF31" s="61">
        <f aca="true" t="shared" si="129" ref="AF31:AF33">SQRT(AE31^2)</f>
        <v>0.030671795488060205</v>
      </c>
      <c r="AG31" s="61">
        <f aca="true" t="shared" si="130" ref="AG31:AG33">$Z31-X31</f>
        <v>-0.02257374528806011</v>
      </c>
      <c r="AH31" s="61">
        <f aca="true" t="shared" si="131" ref="AH31:AH33">SQRT(AG31^2)</f>
        <v>0.02257374528806011</v>
      </c>
      <c r="AI31" s="61">
        <f aca="true" t="shared" si="132" ref="AI31:AI33">$Z31-Y31</f>
        <v>-0.035968745288060044</v>
      </c>
      <c r="AJ31" s="61">
        <f aca="true" t="shared" si="133" ref="AJ31:AJ33">SQRT(AI31^2)</f>
        <v>0.035968745288060044</v>
      </c>
      <c r="AK31" s="8">
        <v>-0.10886717218806</v>
      </c>
    </row>
    <row r="32" spans="4:37" ht="15.75">
      <c r="D32" s="36">
        <f t="shared" si="119"/>
        <v>0</v>
      </c>
      <c r="E32" s="53" t="s">
        <v>44</v>
      </c>
      <c r="F32" s="38">
        <f t="shared" si="0"/>
        <v>0</v>
      </c>
      <c r="G32" s="54">
        <v>4.28411</v>
      </c>
      <c r="H32" s="54"/>
      <c r="I32" s="54">
        <v>-0.0645281296</v>
      </c>
      <c r="J32" s="54">
        <v>-0.0814987938</v>
      </c>
      <c r="K32" s="54">
        <v>-0.0926198246</v>
      </c>
      <c r="L32" s="54">
        <v>-0.0676349121</v>
      </c>
      <c r="M32" s="55">
        <f t="shared" si="120"/>
        <v>0.023058999999999996</v>
      </c>
      <c r="N32" s="54">
        <v>-0.666836</v>
      </c>
      <c r="O32" s="54">
        <v>-0.46161199999999997</v>
      </c>
      <c r="P32" s="54">
        <v>-0.749327</v>
      </c>
      <c r="Q32" s="54">
        <v>-0.521044</v>
      </c>
      <c r="R32" s="56">
        <f t="shared" si="121"/>
        <v>4.28411</v>
      </c>
      <c r="S32" s="57">
        <f t="shared" si="122"/>
        <v>4.2195818704</v>
      </c>
      <c r="T32" s="57">
        <f t="shared" si="123"/>
        <v>4.2026112062</v>
      </c>
      <c r="U32" s="58">
        <v>3.81868676849831</v>
      </c>
      <c r="V32" s="56">
        <f>G32-G30</f>
        <v>-0.1854800000000001</v>
      </c>
      <c r="W32" s="59">
        <f>S32-$G30</f>
        <v>-0.2500081296000003</v>
      </c>
      <c r="X32" s="59">
        <f>T32-$G30</f>
        <v>-0.2669787937999999</v>
      </c>
      <c r="Y32" s="59">
        <f t="shared" si="124"/>
        <v>-0.2439197937999999</v>
      </c>
      <c r="Z32" s="60">
        <f t="shared" si="125"/>
        <v>-0.2628446736758603</v>
      </c>
      <c r="AA32" s="47">
        <f t="shared" si="1"/>
        <v>0</v>
      </c>
      <c r="AB32" s="49">
        <f>X32-ADC2!AC32</f>
        <v>0.013317779200000324</v>
      </c>
      <c r="AC32" s="61">
        <f t="shared" si="126"/>
        <v>-0.0773646736758602</v>
      </c>
      <c r="AD32" s="61">
        <f t="shared" si="127"/>
        <v>0.0773646736758602</v>
      </c>
      <c r="AE32" s="61">
        <f t="shared" si="128"/>
        <v>-0.01283654407585999</v>
      </c>
      <c r="AF32" s="61">
        <f t="shared" si="129"/>
        <v>0.01283654407585999</v>
      </c>
      <c r="AG32" s="61">
        <f t="shared" si="130"/>
        <v>0.004134120124139606</v>
      </c>
      <c r="AH32" s="61">
        <f t="shared" si="131"/>
        <v>0.004134120124139606</v>
      </c>
      <c r="AI32" s="61">
        <f t="shared" si="132"/>
        <v>-0.01892487987586039</v>
      </c>
      <c r="AJ32" s="61">
        <f t="shared" si="133"/>
        <v>0.01892487987586039</v>
      </c>
      <c r="AK32" s="8">
        <v>-0.0890336736758594</v>
      </c>
    </row>
    <row r="33" spans="1:37" ht="15.75">
      <c r="A33">
        <f>G33-G31</f>
        <v>-0.15965000000000007</v>
      </c>
      <c r="B33">
        <f>I33-I31</f>
        <v>0.004312166899999997</v>
      </c>
      <c r="C33">
        <f>J33-J31</f>
        <v>-0.014919049000000004</v>
      </c>
      <c r="D33" s="36">
        <f t="shared" si="119"/>
        <v>0</v>
      </c>
      <c r="E33" s="53" t="s">
        <v>36</v>
      </c>
      <c r="F33" s="38">
        <f t="shared" si="0"/>
        <v>0</v>
      </c>
      <c r="G33" s="54">
        <v>4.20385</v>
      </c>
      <c r="H33" s="54"/>
      <c r="I33" s="54">
        <v>-0.0659782098</v>
      </c>
      <c r="J33" s="54">
        <v>-0.0933074759</v>
      </c>
      <c r="K33" s="54">
        <v>-0.106460149</v>
      </c>
      <c r="L33" s="54">
        <v>-0.0969426847</v>
      </c>
      <c r="M33" s="55">
        <f t="shared" si="120"/>
        <v>0.032380000000000075</v>
      </c>
      <c r="N33" s="54">
        <v>-1.009637</v>
      </c>
      <c r="O33" s="54">
        <v>-0.7016209999999999</v>
      </c>
      <c r="P33" s="54">
        <v>-1.127566</v>
      </c>
      <c r="Q33" s="54">
        <v>-0.78717</v>
      </c>
      <c r="R33" s="56">
        <f t="shared" si="121"/>
        <v>4.20385</v>
      </c>
      <c r="S33" s="57">
        <f t="shared" si="122"/>
        <v>4.1378717902</v>
      </c>
      <c r="T33" s="57">
        <f t="shared" si="123"/>
        <v>4.1105425241</v>
      </c>
      <c r="U33" s="58">
        <v>3.7690934338424897</v>
      </c>
      <c r="V33" s="56">
        <f>G33-G30</f>
        <v>-0.2657400000000001</v>
      </c>
      <c r="W33" s="59">
        <f>S33-$G30</f>
        <v>-0.3317182098</v>
      </c>
      <c r="X33" s="59">
        <f>T33-$G30</f>
        <v>-0.35904747589999975</v>
      </c>
      <c r="Y33" s="59">
        <f t="shared" si="124"/>
        <v>-0.32666747589999967</v>
      </c>
      <c r="Z33" s="60">
        <f t="shared" si="125"/>
        <v>-0.31243800833168045</v>
      </c>
      <c r="AA33" s="47">
        <f t="shared" si="1"/>
        <v>0</v>
      </c>
      <c r="AB33" s="49">
        <f>X33-ADC2!AC33</f>
        <v>0.022351302000000572</v>
      </c>
      <c r="AC33" s="61">
        <f t="shared" si="126"/>
        <v>-0.04669800833168036</v>
      </c>
      <c r="AD33" s="61">
        <f t="shared" si="127"/>
        <v>0.04669800833168036</v>
      </c>
      <c r="AE33" s="61">
        <f t="shared" si="128"/>
        <v>0.019280201468319547</v>
      </c>
      <c r="AF33" s="61">
        <f t="shared" si="129"/>
        <v>0.019280201468319547</v>
      </c>
      <c r="AG33" s="61">
        <f t="shared" si="130"/>
        <v>0.046609467568319296</v>
      </c>
      <c r="AH33" s="61">
        <f t="shared" si="131"/>
        <v>0.046609467568319296</v>
      </c>
      <c r="AI33" s="61">
        <f t="shared" si="132"/>
        <v>0.01422946756831922</v>
      </c>
      <c r="AJ33" s="61">
        <f t="shared" si="133"/>
        <v>0.01422946756831922</v>
      </c>
      <c r="AK33" s="8">
        <v>-0.0593080083316795</v>
      </c>
    </row>
    <row r="34" spans="1:36" s="83" customFormat="1" ht="15.75">
      <c r="A34" s="82"/>
      <c r="B34"/>
      <c r="C34" s="82"/>
      <c r="D34" s="36">
        <f>$E$2</f>
        <v>0</v>
      </c>
      <c r="E34" s="37" t="s">
        <v>47</v>
      </c>
      <c r="F34" s="38">
        <f t="shared" si="0"/>
        <v>0</v>
      </c>
      <c r="G34" s="40">
        <v>4.95019</v>
      </c>
      <c r="H34" s="40"/>
      <c r="I34" s="40"/>
      <c r="J34" s="40"/>
      <c r="K34" s="40"/>
      <c r="L34" s="40"/>
      <c r="M34" s="41"/>
      <c r="N34" s="40"/>
      <c r="O34" s="40"/>
      <c r="P34" s="40"/>
      <c r="Q34" s="40"/>
      <c r="R34" s="46"/>
      <c r="S34" s="47"/>
      <c r="T34" s="47"/>
      <c r="U34" s="80">
        <v>4.5712656219004195</v>
      </c>
      <c r="V34" s="46"/>
      <c r="W34" s="81"/>
      <c r="X34" s="81"/>
      <c r="Y34" s="81"/>
      <c r="Z34" s="80"/>
      <c r="AA34" s="47">
        <f t="shared" si="1"/>
        <v>0.37892437809958057</v>
      </c>
      <c r="AB34" s="49">
        <f>X34-ADC2!AC34</f>
        <v>0</v>
      </c>
      <c r="AC34" s="84"/>
      <c r="AD34" s="84"/>
      <c r="AE34" s="84"/>
      <c r="AF34" s="84"/>
      <c r="AG34" s="84"/>
      <c r="AH34" s="84"/>
      <c r="AI34" s="84"/>
      <c r="AJ34" s="84"/>
    </row>
    <row r="35" spans="1:37" ht="15.75">
      <c r="A35" t="e">
        <f>#N/A</f>
        <v>#VALUE!</v>
      </c>
      <c r="D35" s="36">
        <f aca="true" t="shared" si="134" ref="D35:D37">$AJ$66</f>
        <v>0</v>
      </c>
      <c r="E35" s="85" t="s">
        <v>43</v>
      </c>
      <c r="F35" s="38">
        <f t="shared" si="0"/>
        <v>0</v>
      </c>
      <c r="G35" s="54">
        <v>4.78356</v>
      </c>
      <c r="H35" s="54"/>
      <c r="I35" s="54">
        <v>-0.2547465619</v>
      </c>
      <c r="J35" s="54">
        <v>-0.1462361651</v>
      </c>
      <c r="K35" s="54">
        <v>-0.1547348966</v>
      </c>
      <c r="L35" s="54">
        <v>-0.039256388600000004</v>
      </c>
      <c r="M35" s="55">
        <f aca="true" t="shared" si="135" ref="M35:M37">((N35-O35)-(P35-Q35))*$M$2</f>
        <v>0.017640999999999962</v>
      </c>
      <c r="N35" s="54">
        <v>-0.437147</v>
      </c>
      <c r="O35" s="54">
        <v>-0.270547</v>
      </c>
      <c r="P35" s="54">
        <v>-0.488927</v>
      </c>
      <c r="Q35" s="54">
        <v>-0.304686</v>
      </c>
      <c r="R35" s="56">
        <f aca="true" t="shared" si="136" ref="R35:R37">G35</f>
        <v>4.78356</v>
      </c>
      <c r="S35" s="57">
        <f aca="true" t="shared" si="137" ref="S35:S37">R35+I35</f>
        <v>4.528813438099999</v>
      </c>
      <c r="T35" s="57">
        <f aca="true" t="shared" si="138" ref="T35:T37">(G35+J35)</f>
        <v>4.637323834899999</v>
      </c>
      <c r="U35" s="80">
        <v>4.21915294584408</v>
      </c>
      <c r="V35" s="56">
        <f>G35-G34</f>
        <v>-0.1666300000000005</v>
      </c>
      <c r="W35" s="59">
        <f>S35-$G34</f>
        <v>-0.4213765619000007</v>
      </c>
      <c r="X35" s="59">
        <f>T35-$G34</f>
        <v>-0.31286616510000087</v>
      </c>
      <c r="Y35" s="59">
        <f aca="true" t="shared" si="139" ref="Y35:Y37">X35+M35</f>
        <v>-0.2952251651000009</v>
      </c>
      <c r="Z35" s="60">
        <f aca="true" t="shared" si="140" ref="Z35:Z37">U35-$U$34</f>
        <v>-0.3521126760563398</v>
      </c>
      <c r="AA35" s="47">
        <f t="shared" si="1"/>
        <v>0</v>
      </c>
      <c r="AB35" s="49">
        <f>X35-ADC2!AC35</f>
        <v>0.015723519699999855</v>
      </c>
      <c r="AC35" s="61">
        <f aca="true" t="shared" si="141" ref="AC35:AC37">$Z35-V35</f>
        <v>-0.18548267605633928</v>
      </c>
      <c r="AD35" s="61">
        <f aca="true" t="shared" si="142" ref="AD35:AD37">SQRT(AC35^2)</f>
        <v>0.18548267605633928</v>
      </c>
      <c r="AE35" s="61">
        <f aca="true" t="shared" si="143" ref="AE35:AE37">$Z35-W35</f>
        <v>0.06926388584366094</v>
      </c>
      <c r="AF35" s="61">
        <f aca="true" t="shared" si="144" ref="AF35:AF37">SQRT(AE35^2)</f>
        <v>0.06926388584366094</v>
      </c>
      <c r="AG35" s="61">
        <f aca="true" t="shared" si="145" ref="AG35:AG37">$Z35-X35</f>
        <v>-0.03924651095633891</v>
      </c>
      <c r="AH35" s="61">
        <f aca="true" t="shared" si="146" ref="AH35:AH37">SQRT(AG35^2)</f>
        <v>0.03924651095633891</v>
      </c>
      <c r="AI35" s="61">
        <f aca="true" t="shared" si="147" ref="AI35:AI37">$Z35-Y35</f>
        <v>-0.05688751095633887</v>
      </c>
      <c r="AJ35" s="61">
        <f aca="true" t="shared" si="148" ref="AJ35:AJ37">SQRT(AI35^2)</f>
        <v>0.05688751095633887</v>
      </c>
      <c r="AK35" s="8">
        <v>-0.18343367605634</v>
      </c>
    </row>
    <row r="36" spans="4:37" ht="15.75">
      <c r="D36" s="36">
        <f t="shared" si="134"/>
        <v>0</v>
      </c>
      <c r="E36" s="85" t="s">
        <v>44</v>
      </c>
      <c r="F36" s="38">
        <f t="shared" si="0"/>
        <v>0</v>
      </c>
      <c r="G36" s="54">
        <v>4.66019</v>
      </c>
      <c r="H36" s="54"/>
      <c r="I36" s="54">
        <v>-0.2312981261</v>
      </c>
      <c r="J36" s="54">
        <v>-0.1376113635</v>
      </c>
      <c r="K36" s="54">
        <v>-0.14454764650000002</v>
      </c>
      <c r="L36" s="54">
        <v>-0.06728050220000001</v>
      </c>
      <c r="M36" s="55">
        <f t="shared" si="135"/>
        <v>0.028351000000000015</v>
      </c>
      <c r="N36" s="54">
        <v>-0.7874049999999999</v>
      </c>
      <c r="O36" s="54">
        <v>-0.49528099999999997</v>
      </c>
      <c r="P36" s="54">
        <v>-0.8744379999999999</v>
      </c>
      <c r="Q36" s="54">
        <v>-0.553963</v>
      </c>
      <c r="R36" s="56">
        <f t="shared" si="136"/>
        <v>4.66019</v>
      </c>
      <c r="S36" s="57">
        <f t="shared" si="137"/>
        <v>4.4288918739</v>
      </c>
      <c r="T36" s="57">
        <f t="shared" si="138"/>
        <v>4.5225786365000005</v>
      </c>
      <c r="U36" s="80">
        <v>4.14724261059314</v>
      </c>
      <c r="V36" s="56">
        <f>G36-G34</f>
        <v>-0.29000000000000004</v>
      </c>
      <c r="W36" s="59">
        <f>S36-$G34</f>
        <v>-0.5212981261000005</v>
      </c>
      <c r="X36" s="59">
        <f>T36-$G34</f>
        <v>-0.4276113634999996</v>
      </c>
      <c r="Y36" s="59">
        <f t="shared" si="139"/>
        <v>-0.3992603634999996</v>
      </c>
      <c r="Z36" s="60">
        <f t="shared" si="140"/>
        <v>-0.4240230113072796</v>
      </c>
      <c r="AA36" s="47">
        <f t="shared" si="1"/>
        <v>0</v>
      </c>
      <c r="AB36" s="49">
        <f>X36-ADC2!AC36</f>
        <v>0.029692729999999834</v>
      </c>
      <c r="AC36" s="61">
        <f t="shared" si="141"/>
        <v>-0.13402301130727956</v>
      </c>
      <c r="AD36" s="61">
        <f t="shared" si="142"/>
        <v>0.13402301130727956</v>
      </c>
      <c r="AE36" s="61">
        <f t="shared" si="143"/>
        <v>0.09727511479272088</v>
      </c>
      <c r="AF36" s="61">
        <f t="shared" si="144"/>
        <v>0.09727511479272088</v>
      </c>
      <c r="AG36" s="61">
        <f t="shared" si="145"/>
        <v>0.0035883521927200235</v>
      </c>
      <c r="AH36" s="61">
        <f t="shared" si="146"/>
        <v>0.0035883521927200235</v>
      </c>
      <c r="AI36" s="61">
        <f t="shared" si="147"/>
        <v>-0.02476264780727999</v>
      </c>
      <c r="AJ36" s="61">
        <f t="shared" si="148"/>
        <v>0.02476264780727999</v>
      </c>
      <c r="AK36" s="8">
        <v>-0.12780401130728</v>
      </c>
    </row>
    <row r="37" spans="1:37" ht="15.75">
      <c r="A37" t="e">
        <f>#N/A</f>
        <v>#VALUE!</v>
      </c>
      <c r="B37" t="e">
        <f>#N/A</f>
        <v>#VALUE!</v>
      </c>
      <c r="C37" t="e">
        <f>#N/A</f>
        <v>#VALUE!</v>
      </c>
      <c r="D37" s="36">
        <f t="shared" si="134"/>
        <v>0</v>
      </c>
      <c r="E37" s="85" t="s">
        <v>36</v>
      </c>
      <c r="F37" s="38">
        <f t="shared" si="0"/>
        <v>0</v>
      </c>
      <c r="G37" s="54">
        <v>4.53922</v>
      </c>
      <c r="H37" s="54"/>
      <c r="I37" s="54">
        <v>-0.2329149131</v>
      </c>
      <c r="J37" s="54">
        <v>-0.14246437480000002</v>
      </c>
      <c r="K37" s="54">
        <v>-0.1479398559</v>
      </c>
      <c r="L37" s="54">
        <v>-0.0952326911</v>
      </c>
      <c r="M37" s="55">
        <f t="shared" si="135"/>
        <v>0.037301999999999946</v>
      </c>
      <c r="N37" s="54">
        <v>-1.166367</v>
      </c>
      <c r="O37" s="54">
        <v>-0.7484069999999999</v>
      </c>
      <c r="P37" s="54">
        <v>-1.286954</v>
      </c>
      <c r="Q37" s="54">
        <v>-0.831692</v>
      </c>
      <c r="R37" s="56">
        <f t="shared" si="136"/>
        <v>4.53922</v>
      </c>
      <c r="S37" s="57">
        <f t="shared" si="137"/>
        <v>4.3063050869</v>
      </c>
      <c r="T37" s="57">
        <f t="shared" si="138"/>
        <v>4.3967556252</v>
      </c>
      <c r="U37" s="60">
        <v>4.02325927395358</v>
      </c>
      <c r="V37" s="56">
        <f>G37-G34</f>
        <v>-0.41096999999999984</v>
      </c>
      <c r="W37" s="59">
        <f>S37-$G34</f>
        <v>-0.6438849131</v>
      </c>
      <c r="X37" s="59">
        <f>T37-$G34</f>
        <v>-0.5534343748000001</v>
      </c>
      <c r="Y37" s="59">
        <f t="shared" si="139"/>
        <v>-0.5161323748000002</v>
      </c>
      <c r="Z37" s="60">
        <f t="shared" si="140"/>
        <v>-0.5480063479468393</v>
      </c>
      <c r="AA37" s="47">
        <f t="shared" si="1"/>
        <v>0</v>
      </c>
      <c r="AB37" s="49">
        <f>X37-ADC2!AC37</f>
        <v>0.04851026200000064</v>
      </c>
      <c r="AC37" s="61">
        <f t="shared" si="141"/>
        <v>-0.1370363479468395</v>
      </c>
      <c r="AD37" s="61">
        <f t="shared" si="142"/>
        <v>0.1370363479468395</v>
      </c>
      <c r="AE37" s="61">
        <f t="shared" si="143"/>
        <v>0.09587856515316062</v>
      </c>
      <c r="AF37" s="61">
        <f t="shared" si="144"/>
        <v>0.09587856515316062</v>
      </c>
      <c r="AG37" s="61">
        <f t="shared" si="145"/>
        <v>0.0054280268531607945</v>
      </c>
      <c r="AH37" s="61">
        <f t="shared" si="146"/>
        <v>0.0054280268531607945</v>
      </c>
      <c r="AI37" s="61">
        <f t="shared" si="147"/>
        <v>-0.03187397314683915</v>
      </c>
      <c r="AJ37" s="61">
        <f t="shared" si="148"/>
        <v>0.03187397314683915</v>
      </c>
      <c r="AK37" s="8">
        <v>-0.11921834794683801</v>
      </c>
    </row>
    <row r="38" spans="1:36" s="83" customFormat="1" ht="15.75">
      <c r="A38" s="82">
        <v>4</v>
      </c>
      <c r="B38"/>
      <c r="C38" s="82"/>
      <c r="D38" s="36">
        <f>$E$2</f>
        <v>0</v>
      </c>
      <c r="E38" s="37" t="s">
        <v>48</v>
      </c>
      <c r="F38" s="38">
        <f t="shared" si="0"/>
        <v>0</v>
      </c>
      <c r="G38" s="40">
        <v>5.77147</v>
      </c>
      <c r="H38" s="40"/>
      <c r="I38" s="40"/>
      <c r="J38" s="40"/>
      <c r="K38" s="40"/>
      <c r="L38" s="40"/>
      <c r="M38" s="41"/>
      <c r="N38" s="40"/>
      <c r="O38" s="40"/>
      <c r="P38" s="40"/>
      <c r="Q38" s="40"/>
      <c r="R38" s="42"/>
      <c r="S38" s="43"/>
      <c r="T38" s="44"/>
      <c r="U38" s="58">
        <v>5.12051180321365</v>
      </c>
      <c r="V38" s="46"/>
      <c r="W38" s="47"/>
      <c r="X38" s="47"/>
      <c r="Y38" s="47"/>
      <c r="Z38" s="9"/>
      <c r="AA38" s="47">
        <f t="shared" si="1"/>
        <v>0.65095819678635</v>
      </c>
      <c r="AB38" s="49">
        <f>X38-ADC2!AC38</f>
        <v>0</v>
      </c>
      <c r="AC38" s="84"/>
      <c r="AD38" s="84"/>
      <c r="AE38" s="84"/>
      <c r="AF38" s="84"/>
      <c r="AG38" s="84"/>
      <c r="AH38" s="84"/>
      <c r="AI38" s="84"/>
      <c r="AJ38" s="84"/>
    </row>
    <row r="39" spans="1:37" ht="15.75">
      <c r="A39" t="e">
        <f>#N/A</f>
        <v>#VALUE!</v>
      </c>
      <c r="D39" s="36">
        <f aca="true" t="shared" si="149" ref="D39:D41">$AJ$66</f>
        <v>0</v>
      </c>
      <c r="E39" s="53" t="s">
        <v>43</v>
      </c>
      <c r="F39" s="38">
        <f t="shared" si="0"/>
        <v>0</v>
      </c>
      <c r="G39" s="54">
        <v>5.66184</v>
      </c>
      <c r="H39" s="54"/>
      <c r="I39" s="54">
        <v>-0.1499016884</v>
      </c>
      <c r="J39" s="54">
        <v>-0.0800436284</v>
      </c>
      <c r="K39" s="54">
        <v>-0.0982918421</v>
      </c>
      <c r="L39" s="54">
        <v>-0.0391579558</v>
      </c>
      <c r="M39" s="55">
        <f aca="true" t="shared" si="150" ref="M39:M41">((N39-O39)-(P39-Q39))*$M$2</f>
        <v>0.024058000000000024</v>
      </c>
      <c r="N39" s="54">
        <v>-0.295799</v>
      </c>
      <c r="O39" s="54">
        <v>-0.19422699999999998</v>
      </c>
      <c r="P39" s="54">
        <v>-0.354273</v>
      </c>
      <c r="Q39" s="54">
        <v>-0.22864299999999999</v>
      </c>
      <c r="R39" s="56">
        <f aca="true" t="shared" si="151" ref="R39:R41">G39</f>
        <v>5.66184</v>
      </c>
      <c r="S39" s="57">
        <f aca="true" t="shared" si="152" ref="S39:S41">R39+I39</f>
        <v>5.5119383116</v>
      </c>
      <c r="T39" s="57">
        <f aca="true" t="shared" si="153" ref="T39:T41">(G39+J39)</f>
        <v>5.581796371599999</v>
      </c>
      <c r="U39" s="58">
        <v>4.92213846459036</v>
      </c>
      <c r="V39" s="56">
        <f>G39-G38</f>
        <v>-0.10963000000000012</v>
      </c>
      <c r="W39" s="59">
        <f>S39-$G38</f>
        <v>-0.25953168840000007</v>
      </c>
      <c r="X39" s="59">
        <f>T39-$G38</f>
        <v>-0.18967362840000046</v>
      </c>
      <c r="Y39" s="59">
        <f aca="true" t="shared" si="154" ref="Y39:Y41">X39+M39</f>
        <v>-0.16561562840000044</v>
      </c>
      <c r="Z39" s="60">
        <f aca="true" t="shared" si="155" ref="Z39:Z41">U39-$U$38</f>
        <v>-0.19837333862328954</v>
      </c>
      <c r="AA39" s="47">
        <f t="shared" si="1"/>
        <v>0</v>
      </c>
      <c r="AB39" s="49">
        <f>X39-ADC2!AC39</f>
        <v>0.006470654499999284</v>
      </c>
      <c r="AC39" s="61">
        <f aca="true" t="shared" si="156" ref="AC39:AC41">$Z39-V39</f>
        <v>-0.08874333862328943</v>
      </c>
      <c r="AD39" s="61">
        <f aca="true" t="shared" si="157" ref="AD39:AD41">SQRT(AC39^2)</f>
        <v>0.08874333862328943</v>
      </c>
      <c r="AE39" s="61">
        <f aca="true" t="shared" si="158" ref="AE39:AE41">$Z39-W39</f>
        <v>0.06115834977671053</v>
      </c>
      <c r="AF39" s="61">
        <f aca="true" t="shared" si="159" ref="AF39:AF41">SQRT(AE39^2)</f>
        <v>0.06115834977671053</v>
      </c>
      <c r="AG39" s="61">
        <f aca="true" t="shared" si="160" ref="AG39:AG41">$Z39-X39</f>
        <v>-0.008699710223289081</v>
      </c>
      <c r="AH39" s="61">
        <f aca="true" t="shared" si="161" ref="AH39:AH41">SQRT(AG39^2)</f>
        <v>0.008699710223289081</v>
      </c>
      <c r="AI39" s="61">
        <f aca="true" t="shared" si="162" ref="AI39:AI41">$Z39-Y39</f>
        <v>-0.032757710223289105</v>
      </c>
      <c r="AJ39" s="61">
        <f aca="true" t="shared" si="163" ref="AJ39:AJ41">SQRT(AI39^2)</f>
        <v>0.032757710223289105</v>
      </c>
      <c r="AK39" s="8">
        <v>-0.10536133862329</v>
      </c>
    </row>
    <row r="40" spans="4:37" ht="15.75">
      <c r="D40" s="36">
        <f t="shared" si="149"/>
        <v>0</v>
      </c>
      <c r="E40" s="53" t="s">
        <v>44</v>
      </c>
      <c r="F40" s="38">
        <f t="shared" si="0"/>
        <v>0</v>
      </c>
      <c r="G40" s="54">
        <v>5.57808</v>
      </c>
      <c r="H40" s="54"/>
      <c r="I40" s="54">
        <v>-0.1376261992</v>
      </c>
      <c r="J40" s="54">
        <v>-0.0796926148</v>
      </c>
      <c r="K40" s="54">
        <v>-0.0976485083</v>
      </c>
      <c r="L40" s="54">
        <v>-0.0673915618</v>
      </c>
      <c r="M40" s="55">
        <f t="shared" si="150"/>
        <v>0.04172200000000004</v>
      </c>
      <c r="N40" s="54">
        <v>-0.544003</v>
      </c>
      <c r="O40" s="54">
        <v>-0.35516000000000003</v>
      </c>
      <c r="P40" s="54">
        <v>-0.645228</v>
      </c>
      <c r="Q40" s="54">
        <v>-0.414663</v>
      </c>
      <c r="R40" s="56">
        <f t="shared" si="151"/>
        <v>5.57808</v>
      </c>
      <c r="S40" s="57">
        <f t="shared" si="152"/>
        <v>5.4404538008</v>
      </c>
      <c r="T40" s="57">
        <f t="shared" si="153"/>
        <v>5.4983873852</v>
      </c>
      <c r="U40" s="58">
        <v>4.8539476294386</v>
      </c>
      <c r="V40" s="56">
        <f>G40-G38</f>
        <v>-0.19338999999999995</v>
      </c>
      <c r="W40" s="59">
        <f>S40-$G38</f>
        <v>-0.3310161991999996</v>
      </c>
      <c r="X40" s="59">
        <f>T40-$G38</f>
        <v>-0.27308261479999985</v>
      </c>
      <c r="Y40" s="59">
        <f t="shared" si="154"/>
        <v>-0.2313606147999998</v>
      </c>
      <c r="Z40" s="60">
        <f t="shared" si="155"/>
        <v>-0.26656417377505015</v>
      </c>
      <c r="AA40" s="47">
        <f t="shared" si="1"/>
        <v>0</v>
      </c>
      <c r="AB40" s="49">
        <f>X40-ADC2!AC40</f>
        <v>0.014303456100001277</v>
      </c>
      <c r="AC40" s="61">
        <f t="shared" si="156"/>
        <v>-0.0731741737750502</v>
      </c>
      <c r="AD40" s="61">
        <f t="shared" si="157"/>
        <v>0.0731741737750502</v>
      </c>
      <c r="AE40" s="61">
        <f t="shared" si="158"/>
        <v>0.06445202542494943</v>
      </c>
      <c r="AF40" s="61">
        <f t="shared" si="159"/>
        <v>0.06445202542494943</v>
      </c>
      <c r="AG40" s="61">
        <f t="shared" si="160"/>
        <v>0.006518441024949695</v>
      </c>
      <c r="AH40" s="61">
        <f t="shared" si="161"/>
        <v>0.006518441024949695</v>
      </c>
      <c r="AI40" s="61">
        <f t="shared" si="162"/>
        <v>-0.03520355897505034</v>
      </c>
      <c r="AJ40" s="61">
        <f t="shared" si="163"/>
        <v>0.03520355897505034</v>
      </c>
      <c r="AK40" s="8">
        <v>-0.0995961737750493</v>
      </c>
    </row>
    <row r="41" spans="1:37" ht="15.75">
      <c r="A41">
        <f>G41-G39</f>
        <v>-0.16903999999999986</v>
      </c>
      <c r="B41">
        <f>I41-I39</f>
        <v>0.008397348400000004</v>
      </c>
      <c r="C41">
        <f>J41-J39</f>
        <v>-0.006739834100000008</v>
      </c>
      <c r="D41" s="36">
        <f t="shared" si="149"/>
        <v>0</v>
      </c>
      <c r="E41" s="53" t="s">
        <v>36</v>
      </c>
      <c r="F41" s="38">
        <f t="shared" si="0"/>
        <v>0</v>
      </c>
      <c r="G41" s="54">
        <v>5.4928</v>
      </c>
      <c r="H41" s="54"/>
      <c r="I41" s="54">
        <v>-0.14150434</v>
      </c>
      <c r="J41" s="54">
        <v>-0.0867834625</v>
      </c>
      <c r="K41" s="54">
        <v>-0.1057298715</v>
      </c>
      <c r="L41" s="54">
        <v>-0.0955412237</v>
      </c>
      <c r="M41" s="55">
        <f t="shared" si="150"/>
        <v>0.058713000000000015</v>
      </c>
      <c r="N41" s="54">
        <v>-0.8164779999999999</v>
      </c>
      <c r="O41" s="54">
        <v>-0.533355</v>
      </c>
      <c r="P41" s="54">
        <v>-0.9598829999999999</v>
      </c>
      <c r="Q41" s="54">
        <v>-0.618047</v>
      </c>
      <c r="R41" s="56">
        <f t="shared" si="151"/>
        <v>5.4928</v>
      </c>
      <c r="S41" s="57">
        <f t="shared" si="152"/>
        <v>5.35129566</v>
      </c>
      <c r="T41" s="57">
        <f t="shared" si="153"/>
        <v>5.4060165375</v>
      </c>
      <c r="U41" s="58">
        <v>4.78575679428685</v>
      </c>
      <c r="V41" s="56">
        <f>G41-G38</f>
        <v>-0.27867</v>
      </c>
      <c r="W41" s="59">
        <f>S41-$G38</f>
        <v>-0.42017434</v>
      </c>
      <c r="X41" s="59">
        <f>T41-$G38</f>
        <v>-0.36545346249999966</v>
      </c>
      <c r="Y41" s="59">
        <f t="shared" si="154"/>
        <v>-0.30674046249999964</v>
      </c>
      <c r="Z41" s="60">
        <f t="shared" si="155"/>
        <v>-0.3347550089268001</v>
      </c>
      <c r="AA41" s="47">
        <f t="shared" si="1"/>
        <v>0</v>
      </c>
      <c r="AB41" s="49">
        <f>X41-ADC2!AC41</f>
        <v>0.024964794600000673</v>
      </c>
      <c r="AC41" s="61">
        <f t="shared" si="156"/>
        <v>-0.05608500892680013</v>
      </c>
      <c r="AD41" s="61">
        <f t="shared" si="157"/>
        <v>0.05608500892680013</v>
      </c>
      <c r="AE41" s="61">
        <f t="shared" si="158"/>
        <v>0.08541933107319988</v>
      </c>
      <c r="AF41" s="61">
        <f t="shared" si="159"/>
        <v>0.08541933107319988</v>
      </c>
      <c r="AG41" s="61">
        <f t="shared" si="160"/>
        <v>0.030698453573199558</v>
      </c>
      <c r="AH41" s="61">
        <f t="shared" si="161"/>
        <v>0.030698453573199558</v>
      </c>
      <c r="AI41" s="61">
        <f t="shared" si="162"/>
        <v>-0.028014546426800457</v>
      </c>
      <c r="AJ41" s="61">
        <f t="shared" si="163"/>
        <v>0.028014546426800457</v>
      </c>
      <c r="AK41" s="8">
        <v>-0.08857800892679969</v>
      </c>
    </row>
    <row r="42" spans="1:36" s="83" customFormat="1" ht="15.75">
      <c r="A42" s="82">
        <v>4</v>
      </c>
      <c r="B42"/>
      <c r="C42" s="82"/>
      <c r="D42" s="36">
        <f>$E$2</f>
        <v>0</v>
      </c>
      <c r="E42" s="37" t="s">
        <v>49</v>
      </c>
      <c r="F42" s="38">
        <f t="shared" si="0"/>
        <v>0</v>
      </c>
      <c r="G42" s="40">
        <v>5.44933</v>
      </c>
      <c r="H42" s="40"/>
      <c r="I42" s="40"/>
      <c r="J42" s="40"/>
      <c r="K42" s="40"/>
      <c r="L42" s="40"/>
      <c r="M42" s="41"/>
      <c r="N42" s="40"/>
      <c r="O42" s="40"/>
      <c r="P42" s="40"/>
      <c r="Q42" s="40"/>
      <c r="R42" s="46"/>
      <c r="S42" s="47"/>
      <c r="T42" s="47"/>
      <c r="U42" s="58">
        <v>4.9097401309264</v>
      </c>
      <c r="V42" s="46"/>
      <c r="W42" s="81"/>
      <c r="X42" s="81"/>
      <c r="Y42" s="81"/>
      <c r="Z42" s="80"/>
      <c r="AA42" s="47">
        <f t="shared" si="1"/>
        <v>0.5395898690736001</v>
      </c>
      <c r="AB42" s="49">
        <f>X42-ADC2!AC42</f>
        <v>0</v>
      </c>
      <c r="AC42" s="84"/>
      <c r="AD42" s="84"/>
      <c r="AE42" s="84"/>
      <c r="AF42" s="84"/>
      <c r="AG42" s="84"/>
      <c r="AH42" s="84"/>
      <c r="AI42" s="84"/>
      <c r="AJ42" s="84"/>
    </row>
    <row r="43" spans="1:37" ht="15.75">
      <c r="A43" t="e">
        <f>#N/A</f>
        <v>#VALUE!</v>
      </c>
      <c r="D43" s="36">
        <f aca="true" t="shared" si="164" ref="D43:D45">$AJ$66</f>
        <v>0</v>
      </c>
      <c r="E43" s="85" t="s">
        <v>43</v>
      </c>
      <c r="F43" s="38">
        <f t="shared" si="0"/>
        <v>0</v>
      </c>
      <c r="G43" s="54">
        <v>5.34786</v>
      </c>
      <c r="H43" s="54"/>
      <c r="I43" s="54">
        <v>-0.25469461520000003</v>
      </c>
      <c r="J43" s="54">
        <v>-0.1119091881</v>
      </c>
      <c r="K43" s="54">
        <v>-0.1271029094</v>
      </c>
      <c r="L43" s="54">
        <v>-0.0382974311</v>
      </c>
      <c r="M43" s="55">
        <f aca="true" t="shared" si="165" ref="M43:M45">((N43-O43)-(P43-Q43))*$M$2</f>
        <v>0.020524000000000014</v>
      </c>
      <c r="N43" s="54">
        <v>-0.286923</v>
      </c>
      <c r="O43" s="54">
        <v>-0.1951</v>
      </c>
      <c r="P43" s="54">
        <v>-0.341178</v>
      </c>
      <c r="Q43" s="54">
        <v>-0.22883099999999998</v>
      </c>
      <c r="R43" s="56">
        <f aca="true" t="shared" si="166" ref="R43:R45">G43</f>
        <v>5.34786</v>
      </c>
      <c r="S43" s="57">
        <f aca="true" t="shared" si="167" ref="S43:S45">R43+I43</f>
        <v>5.0931653848</v>
      </c>
      <c r="T43" s="57">
        <f aca="true" t="shared" si="168" ref="T43:T45">(G43+J43)</f>
        <v>5.2359508119</v>
      </c>
      <c r="U43" s="58">
        <v>4.6865701249752</v>
      </c>
      <c r="V43" s="56">
        <f>G43-G42</f>
        <v>-0.10146999999999995</v>
      </c>
      <c r="W43" s="59">
        <f>S43-$G42</f>
        <v>-0.3561646152</v>
      </c>
      <c r="X43" s="59">
        <f>T43-$G42</f>
        <v>-0.21337918810000023</v>
      </c>
      <c r="Y43" s="59">
        <f aca="true" t="shared" si="169" ref="Y43:Y45">X43+M43</f>
        <v>-0.1928551881000002</v>
      </c>
      <c r="Z43" s="60">
        <f aca="true" t="shared" si="170" ref="Z43:Z45">U43-$U$42</f>
        <v>-0.22317000595120007</v>
      </c>
      <c r="AA43" s="47">
        <f t="shared" si="1"/>
        <v>0</v>
      </c>
      <c r="AB43" s="49">
        <f>X43-ADC2!AC43</f>
        <v>0.007505112899999666</v>
      </c>
      <c r="AC43" s="61">
        <f aca="true" t="shared" si="171" ref="AC43:AC45">$Z43-V43</f>
        <v>-0.12170000595120012</v>
      </c>
      <c r="AD43" s="61">
        <f aca="true" t="shared" si="172" ref="AD43:AD45">SQRT(AC43^2)</f>
        <v>0.12170000595120012</v>
      </c>
      <c r="AE43" s="61">
        <f aca="true" t="shared" si="173" ref="AE43:AE45">$Z43-W43</f>
        <v>0.1329946092487999</v>
      </c>
      <c r="AF43" s="61">
        <f aca="true" t="shared" si="174" ref="AF43:AF45">SQRT(AE43^2)</f>
        <v>0.1329946092487999</v>
      </c>
      <c r="AG43" s="61">
        <f aca="true" t="shared" si="175" ref="AG43:AG45">$Z43-X43</f>
        <v>-0.00979081785119984</v>
      </c>
      <c r="AH43" s="61">
        <f aca="true" t="shared" si="176" ref="AH43:AH45">SQRT(AG43^2)</f>
        <v>0.00979081785119984</v>
      </c>
      <c r="AI43" s="61">
        <f aca="true" t="shared" si="177" ref="AI43:AI45">$Z43-Y43</f>
        <v>-0.030314817851199855</v>
      </c>
      <c r="AJ43" s="61">
        <f aca="true" t="shared" si="178" ref="AJ43:AJ45">SQRT(AI43^2)</f>
        <v>0.030314817851199855</v>
      </c>
      <c r="AK43" s="8">
        <v>-0.1340340059512</v>
      </c>
    </row>
    <row r="44" spans="4:37" ht="15.75">
      <c r="D44" s="36">
        <f t="shared" si="164"/>
        <v>0</v>
      </c>
      <c r="E44" s="85" t="s">
        <v>44</v>
      </c>
      <c r="F44" s="38">
        <f t="shared" si="0"/>
        <v>0</v>
      </c>
      <c r="G44" s="54">
        <v>5.27326</v>
      </c>
      <c r="H44" s="54"/>
      <c r="I44" s="54">
        <v>-0.2257229281</v>
      </c>
      <c r="J44" s="54">
        <v>-0.1062764833</v>
      </c>
      <c r="K44" s="54">
        <v>-0.1209730291</v>
      </c>
      <c r="L44" s="54">
        <v>-0.0655904665</v>
      </c>
      <c r="M44" s="55">
        <f t="shared" si="165"/>
        <v>0.034871000000000096</v>
      </c>
      <c r="N44" s="54">
        <v>-0.520913</v>
      </c>
      <c r="O44" s="54">
        <v>-0.35408599999999996</v>
      </c>
      <c r="P44" s="54">
        <v>-0.6138100000000001</v>
      </c>
      <c r="Q44" s="54">
        <v>-0.412112</v>
      </c>
      <c r="R44" s="56">
        <f t="shared" si="166"/>
        <v>5.27326</v>
      </c>
      <c r="S44" s="57">
        <f t="shared" si="167"/>
        <v>5.0475370719</v>
      </c>
      <c r="T44" s="57">
        <f t="shared" si="168"/>
        <v>5.166983516699999</v>
      </c>
      <c r="U44" s="58">
        <v>4.6245784566554295</v>
      </c>
      <c r="V44" s="56">
        <f>G44-G42</f>
        <v>-0.17607000000000017</v>
      </c>
      <c r="W44" s="59">
        <f>S44-$G42</f>
        <v>-0.4017929280999999</v>
      </c>
      <c r="X44" s="59">
        <f>T44-$G42</f>
        <v>-0.28234648330000045</v>
      </c>
      <c r="Y44" s="59">
        <f t="shared" si="169"/>
        <v>-0.24747548330000035</v>
      </c>
      <c r="Z44" s="60">
        <f t="shared" si="170"/>
        <v>-0.28516167427097017</v>
      </c>
      <c r="AA44" s="47">
        <f t="shared" si="1"/>
        <v>0</v>
      </c>
      <c r="AB44" s="49">
        <f>X44-ADC2!AC44</f>
        <v>0.015840733699999276</v>
      </c>
      <c r="AC44" s="61">
        <f t="shared" si="171"/>
        <v>-0.10909167427097</v>
      </c>
      <c r="AD44" s="61">
        <f t="shared" si="172"/>
        <v>0.10909167427097</v>
      </c>
      <c r="AE44" s="61">
        <f t="shared" si="173"/>
        <v>0.11663125382902972</v>
      </c>
      <c r="AF44" s="61">
        <f t="shared" si="174"/>
        <v>0.11663125382902972</v>
      </c>
      <c r="AG44" s="61">
        <f t="shared" si="175"/>
        <v>-0.0028151909709697165</v>
      </c>
      <c r="AH44" s="61">
        <f t="shared" si="176"/>
        <v>0.0028151909709697165</v>
      </c>
      <c r="AI44" s="61">
        <f t="shared" si="177"/>
        <v>-0.03768619097096981</v>
      </c>
      <c r="AJ44" s="61">
        <f t="shared" si="178"/>
        <v>0.03768619097096981</v>
      </c>
      <c r="AK44" s="8">
        <v>-0.12732267427097</v>
      </c>
    </row>
    <row r="45" spans="1:37" ht="15.75">
      <c r="A45">
        <f>G45-G43</f>
        <v>-0.14864999999999995</v>
      </c>
      <c r="B45">
        <f>I45-I43</f>
        <v>0.03150281840000002</v>
      </c>
      <c r="C45">
        <f>J45-J43</f>
        <v>0.0006953293999999999</v>
      </c>
      <c r="D45" s="36">
        <f t="shared" si="164"/>
        <v>0</v>
      </c>
      <c r="E45" s="85" t="s">
        <v>36</v>
      </c>
      <c r="F45" s="38">
        <f t="shared" si="0"/>
        <v>0</v>
      </c>
      <c r="G45" s="54">
        <v>5.19921</v>
      </c>
      <c r="H45" s="54"/>
      <c r="I45" s="54">
        <v>-0.2231917968</v>
      </c>
      <c r="J45" s="54">
        <v>-0.1112138587</v>
      </c>
      <c r="K45" s="54">
        <v>-0.1265422775</v>
      </c>
      <c r="L45" s="54">
        <v>-0.0925856204</v>
      </c>
      <c r="M45" s="55">
        <f t="shared" si="165"/>
        <v>0.048431</v>
      </c>
      <c r="N45" s="54">
        <v>-0.773794</v>
      </c>
      <c r="O45" s="54">
        <v>-0.527825</v>
      </c>
      <c r="P45" s="54">
        <v>-0.9044409999999999</v>
      </c>
      <c r="Q45" s="54">
        <v>-0.6100409999999999</v>
      </c>
      <c r="R45" s="56">
        <f t="shared" si="166"/>
        <v>5.19921</v>
      </c>
      <c r="S45" s="57">
        <f t="shared" si="167"/>
        <v>4.9760182032</v>
      </c>
      <c r="T45" s="57">
        <f t="shared" si="168"/>
        <v>5.0879961413</v>
      </c>
      <c r="U45" s="58">
        <v>4.55638762150367</v>
      </c>
      <c r="V45" s="56">
        <f>G45-G42</f>
        <v>-0.2501199999999999</v>
      </c>
      <c r="W45" s="59">
        <f>S45-$G42</f>
        <v>-0.4733117968</v>
      </c>
      <c r="X45" s="59">
        <f>T45-$G42</f>
        <v>-0.3613338587000001</v>
      </c>
      <c r="Y45" s="59">
        <f t="shared" si="169"/>
        <v>-0.3129028587000001</v>
      </c>
      <c r="Z45" s="60">
        <f t="shared" si="170"/>
        <v>-0.3533525094227299</v>
      </c>
      <c r="AA45" s="47">
        <f t="shared" si="1"/>
        <v>0</v>
      </c>
      <c r="AB45" s="49">
        <f>X45-ADC2!AC45</f>
        <v>0.026790768099999696</v>
      </c>
      <c r="AC45" s="61">
        <f t="shared" si="171"/>
        <v>-0.10323250942272999</v>
      </c>
      <c r="AD45" s="61">
        <f t="shared" si="172"/>
        <v>0.10323250942272999</v>
      </c>
      <c r="AE45" s="61">
        <f t="shared" si="173"/>
        <v>0.11995928737727013</v>
      </c>
      <c r="AF45" s="61">
        <f t="shared" si="174"/>
        <v>0.11995928737727013</v>
      </c>
      <c r="AG45" s="61">
        <f t="shared" si="175"/>
        <v>0.007981349277270233</v>
      </c>
      <c r="AH45" s="61">
        <f t="shared" si="176"/>
        <v>0.007981349277270233</v>
      </c>
      <c r="AI45" s="61">
        <f t="shared" si="177"/>
        <v>-0.04044965072272977</v>
      </c>
      <c r="AJ45" s="61">
        <f t="shared" si="178"/>
        <v>0.04044965072272977</v>
      </c>
      <c r="AK45" s="8">
        <v>-0.12378350942273</v>
      </c>
    </row>
    <row r="46" spans="4:36" ht="14.25" customHeight="1">
      <c r="D46" s="36">
        <f>$E$2</f>
        <v>0</v>
      </c>
      <c r="E46" s="37" t="s">
        <v>50</v>
      </c>
      <c r="F46" s="38">
        <f t="shared" si="0"/>
        <v>0</v>
      </c>
      <c r="G46" s="40">
        <v>4.26843</v>
      </c>
      <c r="H46" s="40"/>
      <c r="I46" s="40"/>
      <c r="J46" s="40"/>
      <c r="K46" s="40"/>
      <c r="L46" s="40"/>
      <c r="M46" s="41"/>
      <c r="N46" s="40"/>
      <c r="O46" s="40"/>
      <c r="P46" s="40"/>
      <c r="Q46" s="40"/>
      <c r="R46" s="46"/>
      <c r="S46" s="47"/>
      <c r="T46" s="47"/>
      <c r="U46" s="58">
        <f>30660/8065.6</f>
        <v>3.801329101368776</v>
      </c>
      <c r="V46" s="46"/>
      <c r="W46" s="81"/>
      <c r="X46" s="81"/>
      <c r="Y46" s="81"/>
      <c r="Z46" s="80"/>
      <c r="AA46" s="47">
        <f t="shared" si="1"/>
        <v>0.4671008986312244</v>
      </c>
      <c r="AB46" s="49">
        <f>X46-ADC2!AC46</f>
        <v>0</v>
      </c>
      <c r="AC46" s="61"/>
      <c r="AD46" s="61"/>
      <c r="AE46" s="61"/>
      <c r="AF46" s="61"/>
      <c r="AG46" s="61"/>
      <c r="AH46" s="61"/>
      <c r="AI46" s="61"/>
      <c r="AJ46" s="61"/>
    </row>
    <row r="47" spans="1:37" ht="15.75">
      <c r="A47">
        <f>G47-G46</f>
        <v>-0.12828000000000017</v>
      </c>
      <c r="D47" s="36">
        <f aca="true" t="shared" si="179" ref="D47:D49">$AJ$66</f>
        <v>0</v>
      </c>
      <c r="E47" s="85" t="s">
        <v>43</v>
      </c>
      <c r="F47" s="38">
        <f t="shared" si="0"/>
        <v>0</v>
      </c>
      <c r="G47" s="54">
        <v>4.14015</v>
      </c>
      <c r="H47" s="54"/>
      <c r="I47" s="54">
        <v>-0.1120488858</v>
      </c>
      <c r="J47" s="54">
        <v>-0.11215858120000001</v>
      </c>
      <c r="K47" s="54">
        <v>-0.1273810561</v>
      </c>
      <c r="L47" s="54">
        <v>-0.033408417100000004</v>
      </c>
      <c r="M47" s="55">
        <f aca="true" t="shared" si="180" ref="M47:M49">((N47-O47)-(P47-Q47))*$M$2</f>
        <v>0.01364999999999994</v>
      </c>
      <c r="N47" s="54">
        <v>-0.48477000000000003</v>
      </c>
      <c r="O47" s="54">
        <v>-0.327101</v>
      </c>
      <c r="P47" s="54">
        <v>-0.527535</v>
      </c>
      <c r="Q47" s="54">
        <v>-0.356216</v>
      </c>
      <c r="R47" s="56">
        <f aca="true" t="shared" si="181" ref="R47:R49">G47</f>
        <v>4.14015</v>
      </c>
      <c r="S47" s="57">
        <f aca="true" t="shared" si="182" ref="S47:S49">R47+I47</f>
        <v>4.0281011142</v>
      </c>
      <c r="T47" s="57">
        <f aca="true" t="shared" si="183" ref="T47:T49">(G47+J47)</f>
        <v>4.0279914188</v>
      </c>
      <c r="U47" s="58">
        <v>3.57319976195199</v>
      </c>
      <c r="V47" s="56">
        <f>G47-G46</f>
        <v>-0.12828000000000017</v>
      </c>
      <c r="W47" s="86">
        <f>S47-$G46</f>
        <v>-0.24032888580000034</v>
      </c>
      <c r="X47" s="86">
        <f>T47-$G46</f>
        <v>-0.24043858120000028</v>
      </c>
      <c r="Y47" s="59">
        <f aca="true" t="shared" si="184" ref="Y47:Y49">X47+M47</f>
        <v>-0.22678858120000034</v>
      </c>
      <c r="Z47" s="60">
        <f aca="true" t="shared" si="185" ref="Z47:Z49">U47-$U$46</f>
        <v>-0.22812933941678581</v>
      </c>
      <c r="AA47" s="47">
        <f t="shared" si="1"/>
        <v>0</v>
      </c>
      <c r="AB47" s="49">
        <f>X47-ADC2!AC47</f>
        <v>0.017498621399999692</v>
      </c>
      <c r="AC47" s="61">
        <f aca="true" t="shared" si="186" ref="AC47:AC49">$Z47-V47</f>
        <v>-0.09984933941678564</v>
      </c>
      <c r="AD47" s="61">
        <f aca="true" t="shared" si="187" ref="AD47:AD49">SQRT(AC47^2)</f>
        <v>0.09984933941678564</v>
      </c>
      <c r="AE47" s="61">
        <f aca="true" t="shared" si="188" ref="AE47:AE49">$Z47-W47</f>
        <v>0.012199546383214521</v>
      </c>
      <c r="AF47" s="61">
        <f aca="true" t="shared" si="189" ref="AF47:AF49">SQRT(AE47^2)</f>
        <v>0.012199546383214521</v>
      </c>
      <c r="AG47" s="61">
        <f aca="true" t="shared" si="190" ref="AG47:AG49">$Z47-X47</f>
        <v>0.012309241783214464</v>
      </c>
      <c r="AH47" s="61">
        <f aca="true" t="shared" si="191" ref="AH47:AH49">SQRT(AG47^2)</f>
        <v>0.012309241783214464</v>
      </c>
      <c r="AI47" s="61">
        <f aca="true" t="shared" si="192" ref="AI47:AI49">$Z47-Y47</f>
        <v>-0.001340758216785476</v>
      </c>
      <c r="AJ47" s="61">
        <f aca="true" t="shared" si="193" ref="AJ47:AJ49">SQRT(AI47^2)</f>
        <v>0.001340758216785476</v>
      </c>
      <c r="AK47" s="8">
        <v>-0.10190933941678601</v>
      </c>
    </row>
    <row r="48" spans="4:37" ht="15" hidden="1">
      <c r="D48" s="36">
        <f t="shared" si="179"/>
        <v>0</v>
      </c>
      <c r="E48" s="85" t="s">
        <v>44</v>
      </c>
      <c r="F48" s="38">
        <f t="shared" si="0"/>
        <v>0</v>
      </c>
      <c r="G48" s="54">
        <v>4.04235</v>
      </c>
      <c r="H48" s="54"/>
      <c r="I48" s="54">
        <v>-0.09183384580000001</v>
      </c>
      <c r="J48" s="54">
        <v>-0.11571836840000001</v>
      </c>
      <c r="K48" s="54">
        <v>-0.131605843</v>
      </c>
      <c r="L48" s="54">
        <v>-0.0567504396</v>
      </c>
      <c r="M48" s="55">
        <f t="shared" si="180"/>
        <v>0.023195999999999994</v>
      </c>
      <c r="N48" s="54">
        <v>-0.891938</v>
      </c>
      <c r="O48" s="54">
        <v>-0.600677</v>
      </c>
      <c r="P48" s="54">
        <v>-0.964684</v>
      </c>
      <c r="Q48" s="54">
        <v>-0.650227</v>
      </c>
      <c r="R48" s="56">
        <f t="shared" si="181"/>
        <v>4.04235</v>
      </c>
      <c r="S48" s="57">
        <f t="shared" si="182"/>
        <v>3.9505161542</v>
      </c>
      <c r="T48" s="57">
        <f t="shared" si="183"/>
        <v>3.9266316316</v>
      </c>
      <c r="U48" s="58">
        <v>3.40954175758778</v>
      </c>
      <c r="V48" s="56">
        <f>G48-G46</f>
        <v>-0.2260800000000005</v>
      </c>
      <c r="W48" s="59">
        <f>S48-$G46</f>
        <v>-0.3179138458000006</v>
      </c>
      <c r="X48" s="59">
        <f>T48-$G46</f>
        <v>-0.34179836840000055</v>
      </c>
      <c r="Y48" s="59">
        <f t="shared" si="184"/>
        <v>-0.31860236840000056</v>
      </c>
      <c r="Z48" s="60">
        <f t="shared" si="185"/>
        <v>-0.391787343780996</v>
      </c>
      <c r="AA48" s="57"/>
      <c r="AB48" s="49"/>
      <c r="AC48" s="61">
        <f t="shared" si="186"/>
        <v>-0.1657073437809955</v>
      </c>
      <c r="AD48" s="61">
        <f t="shared" si="187"/>
        <v>0.1657073437809955</v>
      </c>
      <c r="AE48" s="61">
        <f t="shared" si="188"/>
        <v>-0.0738734979809954</v>
      </c>
      <c r="AF48" s="61">
        <f t="shared" si="189"/>
        <v>0.0738734979809954</v>
      </c>
      <c r="AG48" s="61">
        <f t="shared" si="190"/>
        <v>-0.04998897538099545</v>
      </c>
      <c r="AH48" s="61">
        <f t="shared" si="191"/>
        <v>0.04998897538099545</v>
      </c>
      <c r="AI48" s="61">
        <f t="shared" si="192"/>
        <v>-0.07318497538099544</v>
      </c>
      <c r="AJ48" s="61">
        <f t="shared" si="193"/>
        <v>0.07318497538099544</v>
      </c>
      <c r="AK48" s="8">
        <v>-0.166683343780996</v>
      </c>
    </row>
    <row r="49" spans="1:37" ht="15" hidden="1">
      <c r="A49">
        <f>G49-G47</f>
        <v>-0.19730000000000025</v>
      </c>
      <c r="B49">
        <f>I49-I47</f>
        <v>0.028732476999999992</v>
      </c>
      <c r="C49">
        <f>J49-J47</f>
        <v>-0.018565193599999988</v>
      </c>
      <c r="D49" s="36">
        <f t="shared" si="179"/>
        <v>0</v>
      </c>
      <c r="E49" s="85" t="s">
        <v>36</v>
      </c>
      <c r="F49" s="38">
        <f t="shared" si="0"/>
        <v>0</v>
      </c>
      <c r="G49" s="54">
        <v>3.94285</v>
      </c>
      <c r="H49" s="54"/>
      <c r="I49" s="54">
        <v>-0.0833164088</v>
      </c>
      <c r="J49" s="54">
        <v>-0.1307237748</v>
      </c>
      <c r="K49" s="54">
        <v>-0.1486626997</v>
      </c>
      <c r="L49" s="54">
        <v>-0.07943085800000001</v>
      </c>
      <c r="M49" s="55">
        <f t="shared" si="180"/>
        <v>0.031922999999999924</v>
      </c>
      <c r="N49" s="54">
        <v>-1.346111</v>
      </c>
      <c r="O49" s="54">
        <v>-0.908887</v>
      </c>
      <c r="P49" s="54">
        <v>-1.447471</v>
      </c>
      <c r="Q49" s="54">
        <v>-0.978324</v>
      </c>
      <c r="R49" s="56">
        <f t="shared" si="181"/>
        <v>3.94285</v>
      </c>
      <c r="S49" s="57">
        <f t="shared" si="182"/>
        <v>3.8595335912</v>
      </c>
      <c r="T49" s="57">
        <f t="shared" si="183"/>
        <v>3.8121262252</v>
      </c>
      <c r="U49" s="58">
        <v>3.2880000000000003</v>
      </c>
      <c r="V49" s="56">
        <f>G49-G46</f>
        <v>-0.3255800000000004</v>
      </c>
      <c r="W49" s="86">
        <f>S49-$G46</f>
        <v>-0.40889640880000044</v>
      </c>
      <c r="X49" s="86">
        <f>T49-$G46</f>
        <v>-0.4563037748000003</v>
      </c>
      <c r="Y49" s="59">
        <f t="shared" si="184"/>
        <v>-0.42438077480000036</v>
      </c>
      <c r="Z49" s="60">
        <f t="shared" si="185"/>
        <v>-0.5133291013687757</v>
      </c>
      <c r="AA49" s="57"/>
      <c r="AB49" s="49"/>
      <c r="AC49" s="61">
        <f t="shared" si="186"/>
        <v>-0.18774910136877532</v>
      </c>
      <c r="AD49" s="61">
        <f t="shared" si="187"/>
        <v>0.18774910136877532</v>
      </c>
      <c r="AE49" s="61">
        <f t="shared" si="188"/>
        <v>-0.1044326925687753</v>
      </c>
      <c r="AF49" s="61">
        <f t="shared" si="189"/>
        <v>0.1044326925687753</v>
      </c>
      <c r="AG49" s="61">
        <f t="shared" si="190"/>
        <v>-0.05702532656877546</v>
      </c>
      <c r="AH49" s="61">
        <f t="shared" si="191"/>
        <v>0.05702532656877546</v>
      </c>
      <c r="AI49" s="61">
        <f t="shared" si="192"/>
        <v>-0.08894832656877538</v>
      </c>
      <c r="AJ49" s="61">
        <f t="shared" si="193"/>
        <v>0.08894832656877538</v>
      </c>
      <c r="AK49" s="8">
        <v>-0.18371210136877603</v>
      </c>
    </row>
    <row r="50" spans="4:36" ht="15.75">
      <c r="D50" s="36"/>
      <c r="E50" s="37" t="s">
        <v>51</v>
      </c>
      <c r="F50" s="38">
        <f t="shared" si="0"/>
        <v>0</v>
      </c>
      <c r="G50" s="40">
        <v>4.76184</v>
      </c>
      <c r="H50" s="40"/>
      <c r="I50" s="40"/>
      <c r="J50" s="40"/>
      <c r="K50" s="40"/>
      <c r="L50" s="40"/>
      <c r="M50" s="41"/>
      <c r="N50" s="40"/>
      <c r="O50" s="40"/>
      <c r="P50" s="40"/>
      <c r="Q50" s="40"/>
      <c r="R50" s="46"/>
      <c r="S50" s="47"/>
      <c r="T50" s="47"/>
      <c r="U50" s="58">
        <v>4.24</v>
      </c>
      <c r="V50" s="46"/>
      <c r="W50" s="81"/>
      <c r="X50" s="81"/>
      <c r="Y50" s="81"/>
      <c r="Z50" s="80"/>
      <c r="AA50" s="47">
        <f aca="true" t="shared" si="194" ref="AA50:AA51">IF(Z50="",G50-U50,"")</f>
        <v>0.5218400000000001</v>
      </c>
      <c r="AB50" s="49">
        <f>X50-ADC2!AC50</f>
        <v>0</v>
      </c>
      <c r="AC50" s="61"/>
      <c r="AD50" s="61"/>
      <c r="AE50" s="61"/>
      <c r="AF50" s="61"/>
      <c r="AG50" s="61"/>
      <c r="AH50" s="61"/>
      <c r="AI50" s="61"/>
      <c r="AJ50" s="61"/>
    </row>
    <row r="51" spans="1:37" ht="15.75">
      <c r="A51">
        <f>G51-G50</f>
        <v>-0.21952000000000016</v>
      </c>
      <c r="D51" s="36">
        <f aca="true" t="shared" si="195" ref="D51:D53">$AJ$66</f>
        <v>0</v>
      </c>
      <c r="E51" s="85" t="s">
        <v>43</v>
      </c>
      <c r="F51" s="38">
        <f t="shared" si="0"/>
        <v>0</v>
      </c>
      <c r="G51" s="54">
        <v>4.54232</v>
      </c>
      <c r="H51" s="54"/>
      <c r="I51" s="54">
        <v>-0.2597992664</v>
      </c>
      <c r="J51" s="54">
        <v>-0.1562527729</v>
      </c>
      <c r="K51" s="54">
        <v>-0.1640592959</v>
      </c>
      <c r="L51" s="54">
        <v>-0.035382274400000004</v>
      </c>
      <c r="M51" s="55">
        <f aca="true" t="shared" si="196" ref="M51:M53">((N51-O51)-(P51-Q51))*$M$2</f>
        <v>0.02014499999999997</v>
      </c>
      <c r="N51" s="54">
        <v>-0.604417</v>
      </c>
      <c r="O51" s="54">
        <v>-0.378712</v>
      </c>
      <c r="P51" s="54">
        <v>-0.6552479999999999</v>
      </c>
      <c r="Q51" s="54">
        <v>-0.409398</v>
      </c>
      <c r="R51" s="56">
        <f aca="true" t="shared" si="197" ref="R51:R53">G51</f>
        <v>4.54232</v>
      </c>
      <c r="S51" s="57">
        <f aca="true" t="shared" si="198" ref="S51:S53">R51+I51</f>
        <v>4.2825207336</v>
      </c>
      <c r="T51" s="57">
        <f aca="true" t="shared" si="199" ref="T51:T53">(G51+J51)</f>
        <v>4.3860672271</v>
      </c>
      <c r="U51" s="58">
        <v>3.8810000000000002</v>
      </c>
      <c r="V51" s="56">
        <f aca="true" t="shared" si="200" ref="V51:V53">G51-G$50</f>
        <v>-0.21952000000000016</v>
      </c>
      <c r="W51" s="86">
        <f aca="true" t="shared" si="201" ref="W51:W53">S51-$G$50</f>
        <v>-0.4793192664000001</v>
      </c>
      <c r="X51" s="86">
        <f aca="true" t="shared" si="202" ref="X51:X53">T51-$G$50</f>
        <v>-0.37577277290000044</v>
      </c>
      <c r="Y51" s="59">
        <f aca="true" t="shared" si="203" ref="Y51:Y53">X51+M51</f>
        <v>-0.35562777290000047</v>
      </c>
      <c r="Z51" s="60">
        <f aca="true" t="shared" si="204" ref="Z51:Z53">U51-U$50</f>
        <v>-0.359</v>
      </c>
      <c r="AA51" s="47">
        <f t="shared" si="194"/>
        <v>0</v>
      </c>
      <c r="AB51" s="49">
        <f>X51-ADC2!AC51</f>
        <v>0.021111665200000296</v>
      </c>
      <c r="AC51" s="61">
        <f aca="true" t="shared" si="205" ref="AC51:AC53">$Z51-V51</f>
        <v>-0.13947999999999983</v>
      </c>
      <c r="AD51" s="61">
        <f aca="true" t="shared" si="206" ref="AD51:AD53">SQRT(AC51^2)</f>
        <v>0.13947999999999983</v>
      </c>
      <c r="AE51" s="61">
        <f aca="true" t="shared" si="207" ref="AE51:AE53">$Z51-W51</f>
        <v>0.12031926640000012</v>
      </c>
      <c r="AF51" s="61">
        <f aca="true" t="shared" si="208" ref="AF51:AF53">SQRT(AE51^2)</f>
        <v>0.12031926640000012</v>
      </c>
      <c r="AG51" s="61">
        <f aca="true" t="shared" si="209" ref="AG51:AG53">$Z51-X51</f>
        <v>0.016772772900000454</v>
      </c>
      <c r="AH51" s="61">
        <f aca="true" t="shared" si="210" ref="AH51:AH53">SQRT(AG51^2)</f>
        <v>0.016772772900000454</v>
      </c>
      <c r="AI51" s="61">
        <f aca="true" t="shared" si="211" ref="AI51:AI53">$Z51-Y51</f>
        <v>-0.003372227099999514</v>
      </c>
      <c r="AJ51" s="61">
        <f aca="true" t="shared" si="212" ref="AJ51:AJ53">SQRT(AI51^2)</f>
        <v>0.003372227099999514</v>
      </c>
      <c r="AK51" s="8">
        <v>-0.130945</v>
      </c>
    </row>
    <row r="52" spans="4:37" ht="15" hidden="1">
      <c r="D52" s="36">
        <f t="shared" si="195"/>
        <v>0</v>
      </c>
      <c r="E52" s="85" t="s">
        <v>44</v>
      </c>
      <c r="F52" s="38">
        <f t="shared" si="0"/>
        <v>0</v>
      </c>
      <c r="G52" s="54">
        <v>4.37437</v>
      </c>
      <c r="H52" s="54"/>
      <c r="I52" s="54">
        <v>-0.2419368828</v>
      </c>
      <c r="J52" s="54">
        <v>-0.1476413033</v>
      </c>
      <c r="K52" s="54">
        <v>-0.1502517945</v>
      </c>
      <c r="L52" s="54">
        <v>-0.058797483500000004</v>
      </c>
      <c r="M52" s="55">
        <f t="shared" si="196"/>
        <v>0.03156100000000006</v>
      </c>
      <c r="N52" s="54">
        <v>-1.121454</v>
      </c>
      <c r="O52" s="54">
        <v>-0.7145849999999999</v>
      </c>
      <c r="P52" s="54">
        <v>-1.203918</v>
      </c>
      <c r="Q52" s="54">
        <v>-0.765488</v>
      </c>
      <c r="R52" s="56">
        <f t="shared" si="197"/>
        <v>4.37437</v>
      </c>
      <c r="S52" s="57">
        <f t="shared" si="198"/>
        <v>4.1324331172</v>
      </c>
      <c r="T52" s="57">
        <f t="shared" si="199"/>
        <v>4.2267286966999995</v>
      </c>
      <c r="U52" s="58">
        <v>3.5707200952192</v>
      </c>
      <c r="V52" s="56">
        <f t="shared" si="200"/>
        <v>-0.3874700000000004</v>
      </c>
      <c r="W52" s="86">
        <f t="shared" si="201"/>
        <v>-0.6294068828000006</v>
      </c>
      <c r="X52" s="86">
        <f t="shared" si="202"/>
        <v>-0.5351113033000008</v>
      </c>
      <c r="Y52" s="59">
        <f t="shared" si="203"/>
        <v>-0.5035503033000007</v>
      </c>
      <c r="Z52" s="60">
        <f t="shared" si="204"/>
        <v>-0.6692799047808</v>
      </c>
      <c r="AA52" s="47">
        <f aca="true" t="shared" si="213" ref="AA52:AA53">IF(Z52="",K52-V52,"")</f>
        <v>0</v>
      </c>
      <c r="AB52" s="49"/>
      <c r="AC52" s="61">
        <f t="shared" si="205"/>
        <v>-0.2818099047807996</v>
      </c>
      <c r="AD52" s="61">
        <f t="shared" si="206"/>
        <v>0.2818099047807996</v>
      </c>
      <c r="AE52" s="61">
        <f t="shared" si="207"/>
        <v>-0.03987302198079945</v>
      </c>
      <c r="AF52" s="61">
        <f t="shared" si="208"/>
        <v>0.03987302198079945</v>
      </c>
      <c r="AG52" s="61">
        <f t="shared" si="209"/>
        <v>-0.13416860148079923</v>
      </c>
      <c r="AH52" s="61">
        <f t="shared" si="210"/>
        <v>0.13416860148079923</v>
      </c>
      <c r="AI52" s="61">
        <f t="shared" si="211"/>
        <v>-0.1657296014807993</v>
      </c>
      <c r="AJ52" s="61">
        <f t="shared" si="212"/>
        <v>0.1657296014807993</v>
      </c>
      <c r="AK52" s="8">
        <v>-0.2534509047808</v>
      </c>
    </row>
    <row r="53" spans="1:37" ht="15" hidden="1">
      <c r="A53">
        <f>G53-G51</f>
        <v>-0.3508300000000002</v>
      </c>
      <c r="B53">
        <f>I53-I51</f>
        <v>0.007429623800000007</v>
      </c>
      <c r="C53">
        <f>J53-J51</f>
        <v>0.0044428886</v>
      </c>
      <c r="D53" s="36">
        <f t="shared" si="195"/>
        <v>0</v>
      </c>
      <c r="E53" s="85" t="s">
        <v>36</v>
      </c>
      <c r="F53" s="38">
        <f t="shared" si="0"/>
        <v>0</v>
      </c>
      <c r="G53" s="54">
        <v>4.19149</v>
      </c>
      <c r="H53" s="54"/>
      <c r="I53" s="54">
        <v>-0.2523696426</v>
      </c>
      <c r="J53" s="54">
        <v>-0.1518098843</v>
      </c>
      <c r="K53" s="54">
        <v>-0.1468602084</v>
      </c>
      <c r="L53" s="54">
        <v>-0.0794608436</v>
      </c>
      <c r="M53" s="55">
        <f t="shared" si="196"/>
        <v>0.03980199999999989</v>
      </c>
      <c r="N53" s="54">
        <v>-1.734194</v>
      </c>
      <c r="O53" s="54">
        <v>-1.130893</v>
      </c>
      <c r="P53" s="54">
        <v>-1.842406</v>
      </c>
      <c r="Q53" s="54">
        <v>-1.199303</v>
      </c>
      <c r="R53" s="56">
        <f t="shared" si="197"/>
        <v>4.19149</v>
      </c>
      <c r="S53" s="57">
        <f t="shared" si="198"/>
        <v>3.9391203573999998</v>
      </c>
      <c r="T53" s="57">
        <f t="shared" si="199"/>
        <v>4.0396801156999995</v>
      </c>
      <c r="U53" s="58">
        <v>3.393</v>
      </c>
      <c r="V53" s="56">
        <f t="shared" si="200"/>
        <v>-0.5703500000000004</v>
      </c>
      <c r="W53" s="86">
        <f t="shared" si="201"/>
        <v>-0.8227196426000005</v>
      </c>
      <c r="X53" s="86">
        <f t="shared" si="202"/>
        <v>-0.7221598843000008</v>
      </c>
      <c r="Y53" s="59">
        <f t="shared" si="203"/>
        <v>-0.6823578843000009</v>
      </c>
      <c r="Z53" s="60">
        <f t="shared" si="204"/>
        <v>-0.8470000000000004</v>
      </c>
      <c r="AA53" s="47">
        <f t="shared" si="213"/>
        <v>0</v>
      </c>
      <c r="AB53" s="49"/>
      <c r="AC53" s="61">
        <f t="shared" si="205"/>
        <v>-0.27665000000000006</v>
      </c>
      <c r="AD53" s="61">
        <f t="shared" si="206"/>
        <v>0.27665000000000006</v>
      </c>
      <c r="AE53" s="61">
        <f t="shared" si="207"/>
        <v>-0.024280357399999897</v>
      </c>
      <c r="AF53" s="61">
        <f t="shared" si="208"/>
        <v>0.024280357399999897</v>
      </c>
      <c r="AG53" s="61">
        <f t="shared" si="209"/>
        <v>-0.12484011569999964</v>
      </c>
      <c r="AH53" s="61">
        <f t="shared" si="210"/>
        <v>0.12484011569999964</v>
      </c>
      <c r="AI53" s="61">
        <f t="shared" si="211"/>
        <v>-0.16464211569999954</v>
      </c>
      <c r="AJ53" s="61">
        <f t="shared" si="212"/>
        <v>0.16464211569999954</v>
      </c>
      <c r="AK53" s="8">
        <v>-0.20769199999999902</v>
      </c>
    </row>
    <row r="54" spans="4:36" s="87" customFormat="1" ht="15.75">
      <c r="D54" s="36">
        <f>$E$2</f>
        <v>0</v>
      </c>
      <c r="E54" s="88" t="s">
        <v>52</v>
      </c>
      <c r="F54" s="38">
        <f t="shared" si="0"/>
        <v>0</v>
      </c>
      <c r="G54" s="89">
        <v>4.31151</v>
      </c>
      <c r="H54" s="89"/>
      <c r="I54" s="89"/>
      <c r="J54" s="89"/>
      <c r="K54" s="89"/>
      <c r="L54" s="89"/>
      <c r="M54" s="90"/>
      <c r="N54" s="89"/>
      <c r="O54" s="89"/>
      <c r="P54" s="89"/>
      <c r="Q54" s="89"/>
      <c r="R54" s="91"/>
      <c r="S54" s="92"/>
      <c r="T54" s="93"/>
      <c r="U54" s="94">
        <f>31213/8065.6</f>
        <v>3.8698918865304504</v>
      </c>
      <c r="V54" s="95"/>
      <c r="W54" s="96"/>
      <c r="X54" s="96"/>
      <c r="Y54" s="96"/>
      <c r="Z54" s="97"/>
      <c r="AA54" s="47">
        <f aca="true" t="shared" si="214" ref="AA54:AA59">IF(Z54="",G54-U54,"")</f>
        <v>0.4416181134695498</v>
      </c>
      <c r="AB54" s="49">
        <f>X54-ADC2!AC54</f>
        <v>0</v>
      </c>
      <c r="AC54" s="16"/>
      <c r="AD54" s="16"/>
      <c r="AE54" s="16"/>
      <c r="AF54" s="16"/>
      <c r="AG54" s="16"/>
      <c r="AH54" s="16"/>
      <c r="AI54" s="16"/>
      <c r="AJ54" s="16"/>
    </row>
    <row r="55" spans="1:37" ht="15.75">
      <c r="A55" t="e">
        <f>#N/A</f>
        <v>#VALUE!</v>
      </c>
      <c r="D55" s="36" t="str">
        <f>$AJ$66</f>
        <v>                </v>
      </c>
      <c r="E55" s="53" t="s">
        <v>43</v>
      </c>
      <c r="F55" s="38">
        <f t="shared" si="0"/>
        <v>0</v>
      </c>
      <c r="G55" s="54">
        <v>4.12961</v>
      </c>
      <c r="H55" s="54"/>
      <c r="I55" s="54">
        <v>-0.2001908561</v>
      </c>
      <c r="J55" s="54">
        <v>-0.15423180720000002</v>
      </c>
      <c r="K55" s="54">
        <v>-0.1600469746</v>
      </c>
      <c r="L55" s="54">
        <v>-0.0324515242</v>
      </c>
      <c r="M55" s="55">
        <f>((N55-O55)-(P55-Q55))*$M$2</f>
        <v>0.011238999999999943</v>
      </c>
      <c r="N55" s="54">
        <v>-0.580805</v>
      </c>
      <c r="O55" s="54">
        <v>-0.37408399999999997</v>
      </c>
      <c r="P55" s="54">
        <v>-0.618737</v>
      </c>
      <c r="Q55" s="54">
        <v>-0.400777</v>
      </c>
      <c r="R55" s="56">
        <f>G55</f>
        <v>4.12961</v>
      </c>
      <c r="S55" s="57">
        <f>R55+I55</f>
        <v>3.9294191438999997</v>
      </c>
      <c r="T55" s="57">
        <f>(G55+J55)</f>
        <v>3.9753781927999996</v>
      </c>
      <c r="U55" s="58">
        <f>28955/8065.6</f>
        <v>3.5899375123983335</v>
      </c>
      <c r="V55" s="56">
        <f>G55-G54</f>
        <v>-0.18190000000000062</v>
      </c>
      <c r="W55" s="59">
        <f>S55-$G54</f>
        <v>-0.3820908561000005</v>
      </c>
      <c r="X55" s="59">
        <f>T55-$G54</f>
        <v>-0.3361318072000006</v>
      </c>
      <c r="Y55" s="59">
        <f>X55+M55</f>
        <v>-0.32489280720000063</v>
      </c>
      <c r="Z55" s="60">
        <f>$U$55-U54</f>
        <v>-0.2799543741321169</v>
      </c>
      <c r="AA55" s="47">
        <f t="shared" si="214"/>
        <v>0</v>
      </c>
      <c r="AB55" s="49">
        <f>X55-ADC2!AC55</f>
        <v>0.03153389649999916</v>
      </c>
      <c r="AC55" s="61">
        <f>$Z55-V55</f>
        <v>-0.09805437413211626</v>
      </c>
      <c r="AD55" s="61">
        <f>SQRT(AC55^2)</f>
        <v>0.09805437413211626</v>
      </c>
      <c r="AE55" s="61">
        <f>$Z55-W55</f>
        <v>0.10213648196788361</v>
      </c>
      <c r="AF55" s="61">
        <f>SQRT(AE55^2)</f>
        <v>0.10213648196788361</v>
      </c>
      <c r="AG55" s="61">
        <f>$Z55-X55</f>
        <v>0.0561774330678837</v>
      </c>
      <c r="AH55" s="61">
        <f>SQRT(AG55^2)</f>
        <v>0.0561774330678837</v>
      </c>
      <c r="AI55" s="61">
        <f>$Z55-Y55</f>
        <v>0.044938433067883754</v>
      </c>
      <c r="AJ55" s="61">
        <f>SQRT(AI55^2)</f>
        <v>0.044938433067883754</v>
      </c>
      <c r="AK55" s="8">
        <v>-0.0781133741321171</v>
      </c>
    </row>
    <row r="56" spans="1:36" s="101" customFormat="1" ht="15.75">
      <c r="A56" s="98"/>
      <c r="B56" s="98"/>
      <c r="C56" s="98"/>
      <c r="D56" s="36">
        <f>$E$2</f>
        <v>0</v>
      </c>
      <c r="E56" s="37" t="s">
        <v>53</v>
      </c>
      <c r="F56" s="38">
        <f t="shared" si="0"/>
        <v>0</v>
      </c>
      <c r="G56" s="40">
        <v>4.22098</v>
      </c>
      <c r="H56" s="40"/>
      <c r="I56" s="40"/>
      <c r="J56" s="40"/>
      <c r="K56" s="40"/>
      <c r="L56" s="40"/>
      <c r="M56" s="41"/>
      <c r="N56" s="40"/>
      <c r="O56" s="40"/>
      <c r="P56" s="40"/>
      <c r="Q56" s="40"/>
      <c r="R56" s="46"/>
      <c r="S56" s="47"/>
      <c r="T56" s="47"/>
      <c r="U56" s="81">
        <f>30406/8065.6</f>
        <v>3.7698373338623288</v>
      </c>
      <c r="V56" s="46"/>
      <c r="W56" s="81"/>
      <c r="X56" s="81"/>
      <c r="Y56" s="81"/>
      <c r="Z56" s="99"/>
      <c r="AA56" s="47">
        <f t="shared" si="214"/>
        <v>0.4511426661376712</v>
      </c>
      <c r="AB56" s="49">
        <f>X56-ADC2!AC56</f>
        <v>0</v>
      </c>
      <c r="AC56" s="100"/>
      <c r="AD56" s="100"/>
      <c r="AE56" s="100"/>
      <c r="AF56" s="100"/>
      <c r="AG56" s="100"/>
      <c r="AH56" s="100"/>
      <c r="AI56" s="100"/>
      <c r="AJ56" s="100"/>
    </row>
    <row r="57" spans="1:37" ht="15.75">
      <c r="A57" t="e">
        <f>#N/A</f>
        <v>#VALUE!</v>
      </c>
      <c r="D57" s="36" t="str">
        <f>$AJ$66</f>
        <v>                </v>
      </c>
      <c r="E57" s="85" t="s">
        <v>43</v>
      </c>
      <c r="F57" s="38">
        <f t="shared" si="0"/>
        <v>0</v>
      </c>
      <c r="G57" s="54">
        <v>4.07322</v>
      </c>
      <c r="H57" s="54"/>
      <c r="I57" s="54">
        <v>-0.1206594321</v>
      </c>
      <c r="J57" s="54">
        <v>-0.15922151610000002</v>
      </c>
      <c r="K57" s="54">
        <v>-0.16835102740000002</v>
      </c>
      <c r="L57" s="54">
        <v>-0.0337506839</v>
      </c>
      <c r="M57" s="55">
        <f>((N57-O57)-(P57-Q57))*$M$2</f>
        <v>0.00916800000000001</v>
      </c>
      <c r="N57" s="54">
        <v>-0.549449</v>
      </c>
      <c r="O57" s="54">
        <v>-0.363847</v>
      </c>
      <c r="P57" s="54">
        <v>-0.586703</v>
      </c>
      <c r="Q57" s="54">
        <v>-0.391933</v>
      </c>
      <c r="R57" s="56">
        <f>G57</f>
        <v>4.07322</v>
      </c>
      <c r="S57" s="57">
        <f>R57+I57</f>
        <v>3.9525605679</v>
      </c>
      <c r="T57" s="57">
        <f>(G57+J57)</f>
        <v>3.9139984839</v>
      </c>
      <c r="U57" s="58">
        <f>28632/8065.6</f>
        <v>3.549890894663757</v>
      </c>
      <c r="V57" s="56">
        <f>G57-G56</f>
        <v>-0.1477599999999999</v>
      </c>
      <c r="W57" s="86">
        <f>S57-$G56</f>
        <v>-0.26841943209999997</v>
      </c>
      <c r="X57" s="86">
        <f>T57-$G56</f>
        <v>-0.3069815161</v>
      </c>
      <c r="Y57" s="59">
        <f>X57+M57</f>
        <v>-0.2978135161</v>
      </c>
      <c r="Z57" s="60">
        <f>U57-U56</f>
        <v>-0.21994643919857193</v>
      </c>
      <c r="AA57" s="47">
        <f t="shared" si="214"/>
        <v>0</v>
      </c>
      <c r="AB57" s="49">
        <f>X57-ADC2!AC57</f>
        <v>0.0230954153000007</v>
      </c>
      <c r="AC57" s="61">
        <f>$Z57-V57</f>
        <v>-0.07218643919857204</v>
      </c>
      <c r="AD57" s="61">
        <f>SQRT(AC57^2)</f>
        <v>0.07218643919857204</v>
      </c>
      <c r="AE57" s="61">
        <f>$Z57-W57</f>
        <v>0.048472992901428036</v>
      </c>
      <c r="AF57" s="61">
        <f>SQRT(AE57^2)</f>
        <v>0.048472992901428036</v>
      </c>
      <c r="AG57" s="61">
        <f>$Z57-X57</f>
        <v>0.08703507690142809</v>
      </c>
      <c r="AH57" s="61">
        <f>SQRT(AG57^2)</f>
        <v>0.08703507690142809</v>
      </c>
      <c r="AI57" s="61">
        <f>$Z57-Y57</f>
        <v>0.07786707690142808</v>
      </c>
      <c r="AJ57" s="61">
        <f>SQRT(AI57^2)</f>
        <v>0.07786707690142808</v>
      </c>
      <c r="AK57" s="8">
        <v>-0.0638944391985713</v>
      </c>
    </row>
    <row r="58" spans="1:36" s="101" customFormat="1" ht="15.75">
      <c r="A58" s="98"/>
      <c r="B58" s="98"/>
      <c r="C58" s="98"/>
      <c r="D58" s="36">
        <f>$E$2</f>
        <v>0</v>
      </c>
      <c r="E58" s="37" t="s">
        <v>54</v>
      </c>
      <c r="F58" s="38">
        <f t="shared" si="0"/>
        <v>0</v>
      </c>
      <c r="G58" s="40">
        <v>3.57107</v>
      </c>
      <c r="H58" s="40"/>
      <c r="I58" s="40"/>
      <c r="J58" s="40"/>
      <c r="K58" s="40"/>
      <c r="L58" s="40"/>
      <c r="M58" s="41"/>
      <c r="N58" s="40"/>
      <c r="O58" s="40"/>
      <c r="P58" s="40"/>
      <c r="Q58" s="40"/>
      <c r="R58" s="46"/>
      <c r="S58" s="47"/>
      <c r="T58" s="47"/>
      <c r="U58" s="81">
        <f>25648/8065.6</f>
        <v>3.179924618131323</v>
      </c>
      <c r="V58" s="46"/>
      <c r="W58" s="81"/>
      <c r="X58" s="81"/>
      <c r="Y58" s="81"/>
      <c r="Z58" s="99"/>
      <c r="AA58" s="47">
        <f t="shared" si="214"/>
        <v>0.391145381868677</v>
      </c>
      <c r="AB58" s="49">
        <f>X58-ADC2!AC58</f>
        <v>0</v>
      </c>
      <c r="AC58" s="100"/>
      <c r="AD58" s="100"/>
      <c r="AE58" s="100"/>
      <c r="AF58" s="100"/>
      <c r="AG58" s="100"/>
      <c r="AH58" s="100"/>
      <c r="AI58" s="100"/>
      <c r="AJ58" s="100"/>
    </row>
    <row r="59" spans="1:37" ht="15.75">
      <c r="A59" t="e">
        <f>#N/A</f>
        <v>#VALUE!</v>
      </c>
      <c r="D59" s="36" t="str">
        <f>$AJ$66</f>
        <v>                </v>
      </c>
      <c r="E59" s="85" t="s">
        <v>43</v>
      </c>
      <c r="F59" s="38">
        <f t="shared" si="0"/>
        <v>0</v>
      </c>
      <c r="G59" s="54">
        <v>3.4747</v>
      </c>
      <c r="H59" s="54"/>
      <c r="I59" s="54">
        <v>-0.17157964750000002</v>
      </c>
      <c r="J59" s="54">
        <v>-0.0724460135</v>
      </c>
      <c r="K59" s="54">
        <v>-0.07500645900000001</v>
      </c>
      <c r="L59" s="54">
        <v>-0.0363483337</v>
      </c>
      <c r="M59" s="55">
        <f>((N59-O59)-(P59-Q59))*$M$2</f>
        <v>0.01530400000000004</v>
      </c>
      <c r="N59" s="54">
        <v>-0.443524</v>
      </c>
      <c r="O59" s="54">
        <v>-0.329604</v>
      </c>
      <c r="P59" s="54">
        <v>-0.489515</v>
      </c>
      <c r="Q59" s="54">
        <v>-0.360291</v>
      </c>
      <c r="R59" s="56">
        <f>G59</f>
        <v>3.4747</v>
      </c>
      <c r="S59" s="57">
        <f>R59+I59</f>
        <v>3.3031203524999997</v>
      </c>
      <c r="T59" s="57">
        <f>(G59+J59)</f>
        <v>3.4022539865</v>
      </c>
      <c r="U59" s="58">
        <f>24277/8065.6</f>
        <v>3.0099434635984923</v>
      </c>
      <c r="V59" s="56">
        <f>G59-G58</f>
        <v>-0.09637000000000029</v>
      </c>
      <c r="W59" s="86">
        <f>S59-$G58</f>
        <v>-0.2679496475000005</v>
      </c>
      <c r="X59" s="86">
        <f>T59-$G58</f>
        <v>-0.1688160135000003</v>
      </c>
      <c r="Y59" s="59">
        <f>X59+M59</f>
        <v>-0.15351201350000027</v>
      </c>
      <c r="Z59" s="60">
        <f>U59-U58</f>
        <v>-0.1699811545328309</v>
      </c>
      <c r="AA59" s="47">
        <f t="shared" si="214"/>
        <v>0</v>
      </c>
      <c r="AB59" s="49">
        <f>X59-ADC2!AC59</f>
        <v>0.05435247179999969</v>
      </c>
      <c r="AC59" s="61">
        <f>$Z59-V59</f>
        <v>-0.07361115453283062</v>
      </c>
      <c r="AD59" s="61">
        <f>SQRT(AC59^2)</f>
        <v>0.07361115453283062</v>
      </c>
      <c r="AE59" s="61">
        <f>$Z59-W59</f>
        <v>0.09796849296716958</v>
      </c>
      <c r="AF59" s="61">
        <f>SQRT(AE59^2)</f>
        <v>0.09796849296716958</v>
      </c>
      <c r="AG59" s="61">
        <f>$Z59-X59</f>
        <v>-0.0011651410328306078</v>
      </c>
      <c r="AH59" s="61">
        <f>SQRT(AG59^2)</f>
        <v>0.0011651410328306078</v>
      </c>
      <c r="AI59" s="61">
        <f>$Z59-Y59</f>
        <v>-0.016469141032830648</v>
      </c>
      <c r="AJ59" s="61">
        <f>SQRT(AI59^2)</f>
        <v>0.016469141032830648</v>
      </c>
      <c r="AK59" s="8">
        <v>-0.0275251545328309</v>
      </c>
    </row>
    <row r="60" spans="1:34" s="12" customFormat="1" ht="15.75">
      <c r="A60" s="102"/>
      <c r="B60" s="102"/>
      <c r="C60" s="102"/>
      <c r="D60" s="85"/>
      <c r="E60" s="85"/>
      <c r="F60" s="103"/>
      <c r="G60" s="86"/>
      <c r="H60" s="86"/>
      <c r="I60" s="86" t="s">
        <v>55</v>
      </c>
      <c r="J60" s="86" t="s">
        <v>56</v>
      </c>
      <c r="K60" s="86"/>
      <c r="L60" s="86"/>
      <c r="M60" s="104"/>
      <c r="N60" s="86"/>
      <c r="O60" s="86"/>
      <c r="P60" s="86"/>
      <c r="Q60" s="86"/>
      <c r="R60" s="86"/>
      <c r="S60" s="105"/>
      <c r="T60" s="105"/>
      <c r="U60" s="106"/>
      <c r="V60" s="106"/>
      <c r="W60" s="86"/>
      <c r="X60" s="86"/>
      <c r="Y60" s="86"/>
      <c r="Z60" s="107"/>
      <c r="AA60" s="10"/>
      <c r="AB60" s="11"/>
      <c r="AC60" s="107"/>
      <c r="AD60" s="108"/>
      <c r="AE60"/>
      <c r="AF60"/>
      <c r="AG60"/>
      <c r="AH60"/>
    </row>
    <row r="61" spans="1:34" s="12" customFormat="1" ht="15.75">
      <c r="A61" s="102"/>
      <c r="B61" s="102"/>
      <c r="C61" s="102"/>
      <c r="D61" s="85"/>
      <c r="E61" s="85"/>
      <c r="F61" s="103"/>
      <c r="G61" s="86"/>
      <c r="H61" s="109" t="s">
        <v>57</v>
      </c>
      <c r="I61" s="109" t="s">
        <v>57</v>
      </c>
      <c r="J61" s="109" t="s">
        <v>57</v>
      </c>
      <c r="K61" s="110" t="s">
        <v>57</v>
      </c>
      <c r="L61" s="86"/>
      <c r="M61" s="104"/>
      <c r="N61" s="86"/>
      <c r="O61" s="86"/>
      <c r="P61" s="86"/>
      <c r="Q61" s="86"/>
      <c r="R61" s="86"/>
      <c r="S61" s="105"/>
      <c r="T61" s="105"/>
      <c r="U61" s="106"/>
      <c r="V61" s="106"/>
      <c r="W61" s="86"/>
      <c r="X61" s="86"/>
      <c r="Y61" s="86"/>
      <c r="Z61" s="107"/>
      <c r="AA61" s="10" t="s">
        <v>58</v>
      </c>
      <c r="AB61" s="111" t="s">
        <v>59</v>
      </c>
      <c r="AC61" s="112" t="s">
        <v>57</v>
      </c>
      <c r="AD61" s="112" t="s">
        <v>60</v>
      </c>
      <c r="AE61" s="113" t="s">
        <v>57</v>
      </c>
      <c r="AF61" s="113" t="s">
        <v>60</v>
      </c>
      <c r="AG61" s="114" t="s">
        <v>57</v>
      </c>
      <c r="AH61" s="114" t="s">
        <v>60</v>
      </c>
    </row>
    <row r="62" spans="1:37" s="12" customFormat="1" ht="15.75">
      <c r="A62" s="102"/>
      <c r="B62" s="102"/>
      <c r="C62" s="102"/>
      <c r="D62" s="102"/>
      <c r="E62" s="85"/>
      <c r="F62" s="103"/>
      <c r="G62" s="86"/>
      <c r="H62" s="115" t="e">
        <f>AVERAGE(H59,H57,H56,H55,H53,H52,H51,H49,H48,H47,H45,H44,H43,H41,H40,H39,H36,H37,H35,H32,H33)</f>
        <v>#DIV/0!</v>
      </c>
      <c r="I62" s="115">
        <f>AVERAGE(I59,I57,I56,I55,I53,I52,I51,I49,I48,I47,I45,I44,I43,I41,I40,I39,I36,I37,I35,I32,I33)</f>
        <v>-0.17579211880500004</v>
      </c>
      <c r="J62" s="115">
        <f>AVERAGE(J59,J57,J56,J55,J53,J52,J51,J49,J48,J47,J45,J44,J43,J41,J40,J39,J36,J37,J35,J32,J33)</f>
        <v>-0.11886207153000003</v>
      </c>
      <c r="K62" s="115">
        <f>AVERAGE(K59,K57,K55,K51,K47,K45,K44,K43,K41,K40,K39,K37,K36,K35,K33,K32,K31,K29,K28,K27,K25,K24,K23,K21,K20)</f>
        <v>-0.12250678298</v>
      </c>
      <c r="L62" s="86"/>
      <c r="M62" s="104"/>
      <c r="N62" s="86"/>
      <c r="O62" s="86"/>
      <c r="P62" s="86"/>
      <c r="Q62" s="86"/>
      <c r="R62" s="86"/>
      <c r="S62" s="105"/>
      <c r="T62" s="105"/>
      <c r="U62" s="106"/>
      <c r="V62" s="106"/>
      <c r="W62" s="86"/>
      <c r="X62" s="86"/>
      <c r="Y62" s="86"/>
      <c r="Z62" s="107"/>
      <c r="AA62" s="61">
        <f>AVERAGE(AA58,AA56,AA54,AA50,AA46,AA42,AA38,AA34,AA30,AA26,AA22,AA19,AA16,AA13,AA10,AA7,AA4)</f>
        <v>0.5110748408929138</v>
      </c>
      <c r="AB62" s="111">
        <f>AVERAGE(AB59,AB57,AB55,AB51,AB47,AB45,AB44,AB43,AB41,AB40,AB39,AB37,AB36,AB35,AB33,AB32,AB31,AB29,AB28,AB27,AB25,AB24,AB23,AB21,AB20)</f>
        <v>0.021812370019999944</v>
      </c>
      <c r="AC62" s="112">
        <f>AVERAGE(AC59,AC57,AC55,AC51,AC47,AC45,AC44,AC43,AC41,AC40,AC39,AC37,AC36,AC35,AC33,AC32,AC31,AC29,AC28,AC27,AC25,AC24,AC23,AC21,AC20)</f>
        <v>-0.0900315784963297</v>
      </c>
      <c r="AD62" s="112">
        <f>AVERAGE(AD59,AD57,AD55,AD51,AD47,AD45,AD44,AD43,AD41,AD40,AD39,AD37,AD36,AD35,AD33,AD32,AD31,AD29,AD28,AD27,AD25,AD24,AD23,AD21,AD20)</f>
        <v>0.0900315784963297</v>
      </c>
      <c r="AE62" s="113">
        <f>AVERAGE(AE59,AE57,AE55,AE51,AE47,AE45,AE44,AE43,AE41,AE40,AE39,AE37,AE36,AE35,AE33,AE32,AE31,AE29,AE28,AE27,AE25,AE24,AE23,AE21,AE20)</f>
        <v>0.08682996572767036</v>
      </c>
      <c r="AF62" s="113">
        <f>AVERAGE(AF59,AF57,AF55,AF51,AF47,AF45,AF44,AF43,AF41,AF40,AF39,AF37,AF36,AF35,AF33,AF32,AF31,AF29,AF28,AF27,AF25,AF24,AF23,AF21,AF20)</f>
        <v>0.09031063289278399</v>
      </c>
      <c r="AG62" s="114">
        <f>AVERAGE(AG59,AG57,AG55,AG51,AG47,AG45,AG44,AG43,AG41,AG40,AG39,AG37,AG36,AG35,AG33,AG32,AG31,AG29,AG28,AG27,AG25,AG24,AG23,AG21,AG20)</f>
        <v>0.01709681640767039</v>
      </c>
      <c r="AH62" s="114">
        <f>AVERAGE(AH59,AH57,AH55,AH51,AH47,AH45,AH44,AH43,AH41,AH40,AH39,AH37,AH36,AH35,AH33,AH32,AH31,AH29,AH28,AH27,AH25,AH24,AH23,AH21,AH20)</f>
        <v>0.02479199368499584</v>
      </c>
      <c r="AK62" s="12">
        <v>-0.10048017849633</v>
      </c>
    </row>
    <row r="63" spans="1:34" s="12" customFormat="1" ht="15.75">
      <c r="A63" s="102"/>
      <c r="B63" s="102"/>
      <c r="C63" s="102"/>
      <c r="D63" s="102"/>
      <c r="E63" s="85"/>
      <c r="F63" s="103"/>
      <c r="G63" s="86"/>
      <c r="H63" s="86"/>
      <c r="I63" s="86"/>
      <c r="J63" s="86"/>
      <c r="K63" s="86"/>
      <c r="L63" s="86"/>
      <c r="M63" s="104"/>
      <c r="N63" s="86"/>
      <c r="O63" s="86"/>
      <c r="P63" s="86"/>
      <c r="Q63" s="86"/>
      <c r="R63" s="86"/>
      <c r="S63" s="105"/>
      <c r="T63" s="105"/>
      <c r="U63" s="106"/>
      <c r="V63" s="106"/>
      <c r="W63" s="86"/>
      <c r="X63" s="86"/>
      <c r="Y63" s="86"/>
      <c r="Z63" s="107"/>
      <c r="AA63" s="10" t="s">
        <v>61</v>
      </c>
      <c r="AB63" s="11"/>
      <c r="AC63" s="116"/>
      <c r="AD63" s="117" t="s">
        <v>62</v>
      </c>
      <c r="AE63" s="118" t="s">
        <v>63</v>
      </c>
      <c r="AF63" s="119" t="s">
        <v>62</v>
      </c>
      <c r="AG63" s="120" t="s">
        <v>64</v>
      </c>
      <c r="AH63" s="120" t="s">
        <v>62</v>
      </c>
    </row>
    <row r="64" spans="1:34" s="12" customFormat="1" ht="17.25">
      <c r="A64" s="102"/>
      <c r="B64" s="102"/>
      <c r="C64" s="102"/>
      <c r="D64" s="102"/>
      <c r="E64" s="85"/>
      <c r="F64" s="103"/>
      <c r="G64" s="86"/>
      <c r="H64" s="86"/>
      <c r="I64" s="86"/>
      <c r="J64" s="86"/>
      <c r="K64" s="86"/>
      <c r="L64" s="86"/>
      <c r="M64" s="104"/>
      <c r="N64" s="86"/>
      <c r="O64" s="86"/>
      <c r="P64" s="86"/>
      <c r="Q64" s="86"/>
      <c r="R64" s="86"/>
      <c r="S64" s="105"/>
      <c r="T64" s="105"/>
      <c r="U64" s="106"/>
      <c r="V64" s="106"/>
      <c r="W64" s="86"/>
      <c r="X64" s="86"/>
      <c r="Y64" s="86"/>
      <c r="Z64" s="107"/>
      <c r="AA64" s="61">
        <f>SQRT(SUM(AB20:AB59)/(17))</f>
        <v>0.179100571566073</v>
      </c>
      <c r="AB64" s="11"/>
      <c r="AC64" s="116" t="s">
        <v>18</v>
      </c>
      <c r="AD64" s="112">
        <f>SQRT(SUMSQ(AD59,AD57,AD55,AD51,AD47,AD45,AD44,AD43,AD41,AD40,AD39,AD37,AD36,AD35,AD33,AD32,AD31,AD29,AD28,AD27,AD25,AD24,AD23,AD21,AD20)/25)</f>
        <v>0.09667496758422492</v>
      </c>
      <c r="AE64" s="121"/>
      <c r="AF64" s="113">
        <f>SQRT(SUMSQ(AF59,AF57,AF55,AF51,AF47,AF45,AF44,AF43,AF41,AF40,AF39,AF37,AF36,AF35,AF33,AF32,AF31,AF29,AF28,AF27,AF25,AF24,AF23,AF21,AF20)/25)</f>
        <v>0.09881840371998099</v>
      </c>
      <c r="AG64" s="114"/>
      <c r="AH64" s="114">
        <f>SQRT(SUMSQ(AH59,AH57,AH55,AH51,AH47,AH45,AH44,AH43,AH41,AH40,AH39,AH37,AH36,AH35,AH33,AH32,AH31,AH29,AH28,AH27,AH25,AH24,AH23,AH21,AH20)/25)</f>
        <v>0.034560169925468044</v>
      </c>
    </row>
    <row r="65" spans="1:36" s="12" customFormat="1" ht="15">
      <c r="A65" s="102"/>
      <c r="B65" s="102"/>
      <c r="C65" s="102"/>
      <c r="D65" s="102"/>
      <c r="E65" s="102"/>
      <c r="F65" s="122"/>
      <c r="G65" s="123"/>
      <c r="H65" s="123"/>
      <c r="I65" s="124"/>
      <c r="J65" s="86"/>
      <c r="K65" s="86"/>
      <c r="L65" s="86"/>
      <c r="M65" s="104"/>
      <c r="N65" s="104"/>
      <c r="O65" s="104"/>
      <c r="P65" s="104"/>
      <c r="Q65" s="104"/>
      <c r="R65" s="108"/>
      <c r="S65" s="108"/>
      <c r="T65" s="105"/>
      <c r="U65" s="106"/>
      <c r="V65" s="106"/>
      <c r="W65" s="86"/>
      <c r="X65" s="86"/>
      <c r="Y65" s="86"/>
      <c r="Z65" s="107"/>
      <c r="AA65" s="10"/>
      <c r="AB65" s="11"/>
      <c r="AC65" s="107"/>
      <c r="AD65" s="33"/>
      <c r="AE65" s="33"/>
      <c r="AF65" s="33"/>
      <c r="AG65" s="33"/>
      <c r="AH65" s="33"/>
      <c r="AI65" s="108"/>
      <c r="AJ65" s="125"/>
    </row>
    <row r="66" spans="1:36" s="12" customFormat="1" ht="15">
      <c r="A66" s="102"/>
      <c r="B66" s="102"/>
      <c r="C66" s="102"/>
      <c r="D66" s="102"/>
      <c r="E66" s="102"/>
      <c r="F66" s="122"/>
      <c r="G66" s="123"/>
      <c r="H66" s="123"/>
      <c r="I66" s="124"/>
      <c r="J66" s="86"/>
      <c r="K66" s="86"/>
      <c r="L66" s="86"/>
      <c r="M66" s="104"/>
      <c r="N66" s="104"/>
      <c r="O66" s="104"/>
      <c r="P66" s="104"/>
      <c r="Q66" s="104"/>
      <c r="R66" s="108"/>
      <c r="S66" s="108"/>
      <c r="T66" s="105"/>
      <c r="U66" s="106"/>
      <c r="V66" s="106"/>
      <c r="W66" s="86"/>
      <c r="X66" s="86"/>
      <c r="Y66" s="86"/>
      <c r="Z66" s="107"/>
      <c r="AA66" s="10"/>
      <c r="AB66" s="11"/>
      <c r="AC66" s="107"/>
      <c r="AD66" s="33"/>
      <c r="AE66" s="33"/>
      <c r="AF66" s="33"/>
      <c r="AG66" s="33"/>
      <c r="AH66" s="33"/>
      <c r="AI66" s="108"/>
      <c r="AJ66" s="102" t="s">
        <v>65</v>
      </c>
    </row>
    <row r="67" spans="1:35" s="12" customFormat="1" ht="15">
      <c r="A67" s="102"/>
      <c r="B67" s="102"/>
      <c r="C67" s="102"/>
      <c r="D67" s="102"/>
      <c r="E67" s="102"/>
      <c r="F67" s="122"/>
      <c r="G67" s="123"/>
      <c r="H67" s="123"/>
      <c r="I67" s="124"/>
      <c r="J67" s="86"/>
      <c r="K67" s="86"/>
      <c r="L67" s="86"/>
      <c r="M67" s="104"/>
      <c r="N67" s="104"/>
      <c r="O67" s="104"/>
      <c r="P67" s="104"/>
      <c r="Q67" s="104"/>
      <c r="R67" s="108"/>
      <c r="S67" s="108"/>
      <c r="T67" s="105"/>
      <c r="U67" s="106"/>
      <c r="V67" s="106"/>
      <c r="W67" s="86"/>
      <c r="X67" s="86"/>
      <c r="Y67" s="86"/>
      <c r="Z67" s="107"/>
      <c r="AA67" s="10"/>
      <c r="AB67" s="11"/>
      <c r="AC67" s="107"/>
      <c r="AD67" s="33"/>
      <c r="AE67" s="33"/>
      <c r="AF67" s="33"/>
      <c r="AG67" s="33"/>
      <c r="AH67"/>
      <c r="AI67" s="108"/>
    </row>
    <row r="68" spans="1:35" s="12" customFormat="1" ht="15">
      <c r="A68" s="102"/>
      <c r="B68" s="102"/>
      <c r="C68" s="102"/>
      <c r="D68" s="102"/>
      <c r="E68" s="102"/>
      <c r="F68" s="122"/>
      <c r="G68" s="123"/>
      <c r="H68" s="123"/>
      <c r="I68" s="124"/>
      <c r="J68" s="86"/>
      <c r="K68" s="86"/>
      <c r="L68" s="86"/>
      <c r="M68" s="104"/>
      <c r="N68" s="104"/>
      <c r="O68" s="104"/>
      <c r="P68" s="104"/>
      <c r="Q68" s="104"/>
      <c r="R68" s="108"/>
      <c r="S68" s="108"/>
      <c r="T68" s="105"/>
      <c r="U68" s="106"/>
      <c r="V68" s="106"/>
      <c r="W68" s="86"/>
      <c r="X68" s="86"/>
      <c r="Y68" s="86"/>
      <c r="Z68" s="107"/>
      <c r="AA68" s="10"/>
      <c r="AB68" s="11"/>
      <c r="AC68" s="107"/>
      <c r="AD68" s="33"/>
      <c r="AE68" s="33"/>
      <c r="AF68" s="33"/>
      <c r="AG68" s="33"/>
      <c r="AH68"/>
      <c r="AI68" s="108"/>
    </row>
    <row r="69" spans="1:35" s="12" customFormat="1" ht="15">
      <c r="A69" s="102"/>
      <c r="B69" s="102"/>
      <c r="C69" s="102"/>
      <c r="D69" s="102"/>
      <c r="E69" s="102"/>
      <c r="F69" s="122"/>
      <c r="G69" s="123"/>
      <c r="H69" s="123"/>
      <c r="I69" s="124"/>
      <c r="J69" s="86"/>
      <c r="K69" s="86"/>
      <c r="L69" s="86"/>
      <c r="M69" s="104"/>
      <c r="N69" s="104"/>
      <c r="O69" s="104"/>
      <c r="P69" s="104"/>
      <c r="Q69" s="104"/>
      <c r="R69" s="108"/>
      <c r="S69" s="108"/>
      <c r="T69" s="105"/>
      <c r="U69" s="106"/>
      <c r="V69" s="106"/>
      <c r="W69" s="86"/>
      <c r="X69" s="86"/>
      <c r="Y69" s="86"/>
      <c r="Z69" s="107"/>
      <c r="AA69" s="10"/>
      <c r="AB69" s="11"/>
      <c r="AC69" s="107"/>
      <c r="AD69" s="33"/>
      <c r="AE69" s="33"/>
      <c r="AF69" s="33"/>
      <c r="AG69" s="33"/>
      <c r="AH69" s="33" t="s">
        <v>66</v>
      </c>
      <c r="AI69" s="108"/>
    </row>
    <row r="70" spans="1:35" s="12" customFormat="1" ht="15">
      <c r="A70" s="102"/>
      <c r="B70" s="102"/>
      <c r="C70" s="102"/>
      <c r="D70" s="102"/>
      <c r="E70" s="102"/>
      <c r="F70" s="122"/>
      <c r="G70" s="123"/>
      <c r="H70" s="123"/>
      <c r="I70" s="124"/>
      <c r="J70" s="86"/>
      <c r="K70" s="86"/>
      <c r="L70" s="86"/>
      <c r="M70" s="104"/>
      <c r="N70" s="104"/>
      <c r="O70" s="104"/>
      <c r="P70" s="104"/>
      <c r="Q70" s="104"/>
      <c r="R70" s="108"/>
      <c r="S70" s="108"/>
      <c r="T70" s="105"/>
      <c r="U70" s="106"/>
      <c r="V70" s="106"/>
      <c r="W70" s="86"/>
      <c r="X70" s="86"/>
      <c r="Y70" s="86"/>
      <c r="Z70" s="107"/>
      <c r="AA70" s="10"/>
      <c r="AB70" s="11"/>
      <c r="AC70" s="107"/>
      <c r="AD70" s="33"/>
      <c r="AE70" s="33"/>
      <c r="AF70" s="33"/>
      <c r="AG70" s="33"/>
      <c r="AH70" s="33"/>
      <c r="AI70" s="108"/>
    </row>
    <row r="71" spans="1:35" s="12" customFormat="1" ht="15">
      <c r="A71" s="102"/>
      <c r="B71" s="102"/>
      <c r="C71" s="102"/>
      <c r="D71" s="102"/>
      <c r="E71" s="102"/>
      <c r="F71" s="122"/>
      <c r="G71" s="123"/>
      <c r="H71" s="123"/>
      <c r="I71" s="124"/>
      <c r="J71" s="86"/>
      <c r="K71" s="86"/>
      <c r="L71" s="86"/>
      <c r="M71" s="104"/>
      <c r="N71" s="104"/>
      <c r="O71" s="104"/>
      <c r="P71" s="104"/>
      <c r="Q71" s="104"/>
      <c r="R71" s="108"/>
      <c r="S71" s="108"/>
      <c r="T71" s="105"/>
      <c r="U71" s="106"/>
      <c r="V71" s="106"/>
      <c r="W71" s="86"/>
      <c r="X71" s="86"/>
      <c r="Y71" s="86"/>
      <c r="Z71" s="107"/>
      <c r="AA71" s="10"/>
      <c r="AB71" s="11"/>
      <c r="AC71" s="107"/>
      <c r="AD71" s="33"/>
      <c r="AE71" s="33"/>
      <c r="AF71" s="33"/>
      <c r="AG71" s="33"/>
      <c r="AH71" s="33" t="s">
        <v>67</v>
      </c>
      <c r="AI71" s="108"/>
    </row>
    <row r="72" spans="1:34" s="12" customFormat="1" ht="15">
      <c r="A72" s="102"/>
      <c r="B72" s="102"/>
      <c r="C72" s="102"/>
      <c r="D72" s="102"/>
      <c r="E72" s="102" t="s">
        <v>68</v>
      </c>
      <c r="F72" s="122"/>
      <c r="G72" s="123"/>
      <c r="H72" s="123"/>
      <c r="I72" s="124"/>
      <c r="J72" s="86"/>
      <c r="K72" s="86"/>
      <c r="L72" s="86"/>
      <c r="M72" s="104"/>
      <c r="N72" s="104"/>
      <c r="O72" s="104"/>
      <c r="P72" s="104"/>
      <c r="Q72" s="104"/>
      <c r="R72" s="108"/>
      <c r="S72" s="108"/>
      <c r="T72" s="105"/>
      <c r="U72" s="106"/>
      <c r="V72" s="106"/>
      <c r="W72" s="86"/>
      <c r="X72" s="86"/>
      <c r="Y72" s="86"/>
      <c r="Z72" s="107"/>
      <c r="AA72" s="10"/>
      <c r="AB72" s="11"/>
      <c r="AC72" s="107"/>
      <c r="AD72" s="33"/>
      <c r="AE72" s="33"/>
      <c r="AF72" s="33"/>
      <c r="AG72" s="33"/>
      <c r="AH72" s="33" t="s">
        <v>69</v>
      </c>
    </row>
    <row r="73" spans="1:34" s="12" customFormat="1" ht="15">
      <c r="A73" s="102"/>
      <c r="B73" s="102"/>
      <c r="C73" s="102"/>
      <c r="D73" s="102"/>
      <c r="E73" s="102" t="s">
        <v>70</v>
      </c>
      <c r="F73" s="122"/>
      <c r="G73" s="123"/>
      <c r="H73" s="123"/>
      <c r="I73" s="124"/>
      <c r="J73" s="86"/>
      <c r="K73" s="86"/>
      <c r="L73" s="86"/>
      <c r="M73" s="104"/>
      <c r="N73" s="104"/>
      <c r="O73" s="104"/>
      <c r="P73" s="104"/>
      <c r="Q73" s="104"/>
      <c r="R73" s="108"/>
      <c r="S73" s="108"/>
      <c r="T73" s="105"/>
      <c r="U73" s="106"/>
      <c r="V73" s="106"/>
      <c r="W73" s="86"/>
      <c r="X73" s="86"/>
      <c r="Y73" s="86"/>
      <c r="Z73" s="107"/>
      <c r="AA73" s="10"/>
      <c r="AB73" s="11"/>
      <c r="AC73" s="107"/>
      <c r="AD73" s="33"/>
      <c r="AE73" s="33"/>
      <c r="AF73" s="33"/>
      <c r="AG73" s="33"/>
      <c r="AH73" s="33" t="s">
        <v>71</v>
      </c>
    </row>
    <row r="74" spans="1:34" s="12" customFormat="1" ht="15">
      <c r="A74" s="102"/>
      <c r="B74" s="102"/>
      <c r="C74" s="102"/>
      <c r="D74" s="102"/>
      <c r="E74" s="126"/>
      <c r="F74" s="127"/>
      <c r="G74" s="126"/>
      <c r="H74" s="126"/>
      <c r="I74" s="86"/>
      <c r="J74" s="86"/>
      <c r="K74" s="86"/>
      <c r="L74" s="86"/>
      <c r="M74" s="104"/>
      <c r="N74" s="126"/>
      <c r="O74" s="126"/>
      <c r="P74" s="126"/>
      <c r="Q74" s="126"/>
      <c r="R74" s="126"/>
      <c r="S74" s="126"/>
      <c r="T74" s="105"/>
      <c r="U74" s="106"/>
      <c r="V74" s="106"/>
      <c r="W74" s="86"/>
      <c r="X74" s="86"/>
      <c r="Y74" s="86"/>
      <c r="Z74" s="107"/>
      <c r="AA74" s="10"/>
      <c r="AB74" s="11"/>
      <c r="AC74" s="107"/>
      <c r="AD74" s="33"/>
      <c r="AE74" s="33"/>
      <c r="AF74" s="33"/>
      <c r="AG74" s="33"/>
      <c r="AH74" s="33" t="s">
        <v>72</v>
      </c>
    </row>
    <row r="75" spans="1:34" s="12" customFormat="1" ht="15.75">
      <c r="A75" s="102"/>
      <c r="B75" s="102"/>
      <c r="C75" s="102"/>
      <c r="D75" s="102"/>
      <c r="E75" s="85"/>
      <c r="F75" s="103"/>
      <c r="G75" s="86"/>
      <c r="H75" s="86"/>
      <c r="I75" s="86"/>
      <c r="J75" s="86"/>
      <c r="K75" s="86"/>
      <c r="L75" s="86"/>
      <c r="M75" s="104"/>
      <c r="N75" s="86"/>
      <c r="O75" s="86"/>
      <c r="P75" s="86"/>
      <c r="Q75" s="86"/>
      <c r="R75" s="86"/>
      <c r="S75" s="105"/>
      <c r="T75" s="105"/>
      <c r="U75" s="106"/>
      <c r="V75" s="106"/>
      <c r="W75" s="86"/>
      <c r="X75" s="86"/>
      <c r="Y75" s="86"/>
      <c r="Z75" s="107"/>
      <c r="AA75" s="10"/>
      <c r="AB75" s="11"/>
      <c r="AC75" s="107"/>
      <c r="AD75" s="33"/>
      <c r="AE75" s="33"/>
      <c r="AF75" s="33"/>
      <c r="AG75" s="33"/>
      <c r="AH75" s="33"/>
    </row>
    <row r="76" spans="1:34" s="12" customFormat="1" ht="15.75">
      <c r="A76" s="102"/>
      <c r="B76" s="102"/>
      <c r="C76" s="102"/>
      <c r="D76" s="102"/>
      <c r="E76" s="85"/>
      <c r="F76" s="103"/>
      <c r="G76" s="86"/>
      <c r="H76" s="86"/>
      <c r="I76" s="86"/>
      <c r="J76" s="86"/>
      <c r="K76" s="86"/>
      <c r="L76" s="86"/>
      <c r="M76" s="104"/>
      <c r="N76" s="86"/>
      <c r="O76" s="86"/>
      <c r="P76" s="86"/>
      <c r="Q76" s="86"/>
      <c r="R76" s="86"/>
      <c r="S76" s="105"/>
      <c r="T76" s="105"/>
      <c r="U76" s="106"/>
      <c r="V76" s="106"/>
      <c r="W76" s="86"/>
      <c r="X76" s="86"/>
      <c r="Y76" s="86"/>
      <c r="Z76" s="107"/>
      <c r="AA76" s="10"/>
      <c r="AB76" s="11"/>
      <c r="AC76" s="107"/>
      <c r="AD76" s="33"/>
      <c r="AE76" s="33"/>
      <c r="AF76" s="33"/>
      <c r="AG76" s="33"/>
      <c r="AH76"/>
    </row>
    <row r="77" spans="1:34" s="12" customFormat="1" ht="15.75">
      <c r="A77" s="102"/>
      <c r="B77" s="102"/>
      <c r="C77" s="102"/>
      <c r="D77" s="102"/>
      <c r="E77" s="85"/>
      <c r="F77" s="103"/>
      <c r="G77" s="86"/>
      <c r="H77" s="86"/>
      <c r="I77" s="86"/>
      <c r="J77" s="86"/>
      <c r="K77" s="86"/>
      <c r="L77" s="86"/>
      <c r="M77" s="104"/>
      <c r="N77" s="86"/>
      <c r="O77" s="86"/>
      <c r="P77" s="86"/>
      <c r="Q77" s="86"/>
      <c r="R77" s="86"/>
      <c r="S77" s="105"/>
      <c r="T77" s="105"/>
      <c r="U77" s="106"/>
      <c r="V77" s="106"/>
      <c r="W77" s="86"/>
      <c r="X77" s="86"/>
      <c r="Y77" s="86"/>
      <c r="Z77" s="107"/>
      <c r="AA77" s="10"/>
      <c r="AB77" s="11"/>
      <c r="AC77" s="107"/>
      <c r="AD77" s="33"/>
      <c r="AE77" s="33"/>
      <c r="AF77" s="33"/>
      <c r="AG77" s="33"/>
      <c r="AH77"/>
    </row>
    <row r="78" spans="1:34" s="12" customFormat="1" ht="15.75">
      <c r="A78" s="102"/>
      <c r="B78" s="102"/>
      <c r="C78" s="102"/>
      <c r="D78" s="102"/>
      <c r="E78" s="85"/>
      <c r="F78" s="103"/>
      <c r="G78" s="86"/>
      <c r="H78" s="86"/>
      <c r="I78" s="86"/>
      <c r="J78" s="86"/>
      <c r="K78" s="86"/>
      <c r="L78" s="86"/>
      <c r="M78" s="104"/>
      <c r="N78" s="86"/>
      <c r="O78" s="86"/>
      <c r="P78" s="86"/>
      <c r="Q78" s="86"/>
      <c r="R78" s="86"/>
      <c r="S78" s="105"/>
      <c r="T78" s="105"/>
      <c r="U78" s="106"/>
      <c r="V78" s="106"/>
      <c r="W78" s="86"/>
      <c r="X78" s="86"/>
      <c r="Y78" s="86"/>
      <c r="Z78" s="107"/>
      <c r="AA78" s="10"/>
      <c r="AB78" s="11"/>
      <c r="AC78" s="107"/>
      <c r="AD78" s="33"/>
      <c r="AE78" s="33"/>
      <c r="AF78" s="33"/>
      <c r="AG78" s="33"/>
      <c r="AH78" s="33"/>
    </row>
    <row r="79" spans="1:34" s="12" customFormat="1" ht="15.75">
      <c r="A79" s="102"/>
      <c r="B79" s="102"/>
      <c r="C79" s="102"/>
      <c r="D79" s="102"/>
      <c r="E79" s="85"/>
      <c r="F79" s="103"/>
      <c r="G79" s="86"/>
      <c r="H79" s="86"/>
      <c r="I79" s="86"/>
      <c r="J79" s="86"/>
      <c r="K79" s="86"/>
      <c r="L79" s="86"/>
      <c r="M79" s="104"/>
      <c r="N79" s="86"/>
      <c r="O79" s="86"/>
      <c r="P79" s="86"/>
      <c r="Q79" s="86"/>
      <c r="R79" s="86"/>
      <c r="S79" s="105"/>
      <c r="T79" s="105"/>
      <c r="U79" s="106"/>
      <c r="V79" s="106"/>
      <c r="W79" s="86"/>
      <c r="X79" s="86"/>
      <c r="Y79" s="86"/>
      <c r="Z79" s="107"/>
      <c r="AA79" s="10"/>
      <c r="AB79" s="11"/>
      <c r="AC79" s="107"/>
      <c r="AD79" s="33"/>
      <c r="AE79" s="33"/>
      <c r="AF79" s="33"/>
      <c r="AG79" s="33"/>
      <c r="AH79" s="33"/>
    </row>
    <row r="80" spans="1:34" s="12" customFormat="1" ht="15.75">
      <c r="A80" s="102"/>
      <c r="B80" s="102"/>
      <c r="C80" s="102"/>
      <c r="D80" s="102"/>
      <c r="E80" s="85"/>
      <c r="F80" s="103"/>
      <c r="G80" s="86"/>
      <c r="H80" s="86"/>
      <c r="I80" s="86"/>
      <c r="J80" s="86"/>
      <c r="K80" s="86"/>
      <c r="L80" s="86"/>
      <c r="M80" s="104"/>
      <c r="N80" s="86"/>
      <c r="O80" s="86"/>
      <c r="P80" s="86"/>
      <c r="Q80" s="86"/>
      <c r="R80" s="86"/>
      <c r="S80" s="105"/>
      <c r="T80" s="105"/>
      <c r="U80" s="106"/>
      <c r="V80" s="106"/>
      <c r="W80" s="86"/>
      <c r="X80" s="86"/>
      <c r="Y80" s="86"/>
      <c r="Z80" s="107"/>
      <c r="AA80" s="10"/>
      <c r="AB80" s="11"/>
      <c r="AC80" s="107"/>
      <c r="AD80" s="33"/>
      <c r="AE80" s="33"/>
      <c r="AF80" s="33"/>
      <c r="AG80" s="33"/>
      <c r="AH80" s="33"/>
    </row>
    <row r="81" spans="1:34" s="12" customFormat="1" ht="15.75">
      <c r="A81" s="102"/>
      <c r="B81" s="102"/>
      <c r="C81" s="102"/>
      <c r="D81" s="102"/>
      <c r="E81" s="128"/>
      <c r="F81" s="129"/>
      <c r="G81" s="130"/>
      <c r="H81" s="130"/>
      <c r="I81" s="106"/>
      <c r="J81" s="106"/>
      <c r="K81" s="106"/>
      <c r="L81" s="106"/>
      <c r="M81" s="131"/>
      <c r="N81" s="130"/>
      <c r="O81" s="130"/>
      <c r="P81" s="130"/>
      <c r="Q81" s="130"/>
      <c r="R81" s="130"/>
      <c r="S81" s="51"/>
      <c r="T81" s="51"/>
      <c r="U81" s="131"/>
      <c r="V81" s="131"/>
      <c r="W81" s="130"/>
      <c r="X81" s="130"/>
      <c r="Y81" s="130"/>
      <c r="Z81" s="130"/>
      <c r="AA81" s="10"/>
      <c r="AB81" s="11"/>
      <c r="AC81" s="130"/>
      <c r="AD81" s="33"/>
      <c r="AE81" s="33"/>
      <c r="AF81" s="33"/>
      <c r="AG81" s="33"/>
      <c r="AH81" s="33"/>
    </row>
    <row r="82" spans="1:34" s="12" customFormat="1" ht="15.75">
      <c r="A82" s="102"/>
      <c r="B82" s="102"/>
      <c r="C82" s="102"/>
      <c r="D82" s="102"/>
      <c r="E82" s="85"/>
      <c r="F82" s="103"/>
      <c r="G82" s="106"/>
      <c r="H82" s="106"/>
      <c r="I82" s="106"/>
      <c r="J82" s="106"/>
      <c r="K82" s="106"/>
      <c r="L82" s="106"/>
      <c r="M82" s="131"/>
      <c r="N82" s="106"/>
      <c r="O82" s="106"/>
      <c r="P82" s="106"/>
      <c r="Q82" s="106"/>
      <c r="R82" s="132"/>
      <c r="S82" s="132"/>
      <c r="T82" s="106"/>
      <c r="U82" s="106"/>
      <c r="V82" s="106"/>
      <c r="W82" s="110"/>
      <c r="X82" s="110"/>
      <c r="Y82" s="110"/>
      <c r="Z82" s="106"/>
      <c r="AA82" s="10"/>
      <c r="AB82" s="11"/>
      <c r="AC82" s="106"/>
      <c r="AD82" s="33"/>
      <c r="AE82" s="33"/>
      <c r="AF82" s="33"/>
      <c r="AG82" s="33"/>
      <c r="AH82" s="33"/>
    </row>
    <row r="83" spans="1:34" s="12" customFormat="1" ht="15.75">
      <c r="A83" s="102"/>
      <c r="B83" s="102"/>
      <c r="C83" s="102"/>
      <c r="D83" s="102"/>
      <c r="E83" s="85"/>
      <c r="F83" s="103"/>
      <c r="G83" s="86"/>
      <c r="H83" s="86"/>
      <c r="I83" s="86"/>
      <c r="J83" s="86"/>
      <c r="K83" s="86"/>
      <c r="L83" s="86"/>
      <c r="M83" s="104"/>
      <c r="N83" s="86"/>
      <c r="O83" s="86"/>
      <c r="P83" s="86"/>
      <c r="Q83" s="86"/>
      <c r="R83" s="86"/>
      <c r="S83" s="105"/>
      <c r="T83" s="105"/>
      <c r="U83" s="106"/>
      <c r="V83" s="106"/>
      <c r="W83" s="86"/>
      <c r="X83" s="86"/>
      <c r="Y83" s="86"/>
      <c r="Z83" s="107"/>
      <c r="AA83" s="10"/>
      <c r="AB83" s="11"/>
      <c r="AC83" s="107"/>
      <c r="AD83" s="33"/>
      <c r="AE83" s="33"/>
      <c r="AF83" s="33"/>
      <c r="AG83" s="33"/>
      <c r="AH83" s="33"/>
    </row>
    <row r="84" spans="1:34" s="12" customFormat="1" ht="15.75">
      <c r="A84" s="102"/>
      <c r="B84" s="102"/>
      <c r="C84" s="102"/>
      <c r="D84" s="102"/>
      <c r="E84" s="85"/>
      <c r="F84" s="103"/>
      <c r="G84" s="86"/>
      <c r="H84" s="86"/>
      <c r="I84" s="86"/>
      <c r="J84" s="86"/>
      <c r="K84" s="86"/>
      <c r="L84" s="86"/>
      <c r="M84" s="104"/>
      <c r="N84" s="86"/>
      <c r="O84" s="86"/>
      <c r="P84" s="86"/>
      <c r="Q84" s="86"/>
      <c r="R84" s="86"/>
      <c r="S84" s="105"/>
      <c r="T84" s="105"/>
      <c r="U84" s="106"/>
      <c r="V84" s="106"/>
      <c r="W84" s="86"/>
      <c r="X84" s="86"/>
      <c r="Y84" s="86"/>
      <c r="Z84" s="107"/>
      <c r="AA84" s="10"/>
      <c r="AB84" s="11"/>
      <c r="AC84" s="107"/>
      <c r="AD84" s="33"/>
      <c r="AE84" s="33"/>
      <c r="AF84" s="33"/>
      <c r="AG84" s="33"/>
      <c r="AH84" s="33"/>
    </row>
    <row r="85" spans="1:34" s="12" customFormat="1" ht="15.75">
      <c r="A85" s="102"/>
      <c r="B85" s="102"/>
      <c r="C85" s="102"/>
      <c r="D85" s="102"/>
      <c r="E85" s="85"/>
      <c r="F85" s="103"/>
      <c r="G85" s="86"/>
      <c r="H85" s="86"/>
      <c r="I85" s="86"/>
      <c r="J85" s="86"/>
      <c r="K85" s="86"/>
      <c r="L85" s="86"/>
      <c r="M85" s="104"/>
      <c r="N85" s="86"/>
      <c r="O85" s="86"/>
      <c r="P85" s="86"/>
      <c r="Q85" s="86"/>
      <c r="R85" s="86"/>
      <c r="S85" s="105"/>
      <c r="T85" s="105"/>
      <c r="U85" s="106"/>
      <c r="V85" s="106"/>
      <c r="W85" s="86"/>
      <c r="X85" s="86"/>
      <c r="Y85" s="86"/>
      <c r="Z85" s="107"/>
      <c r="AA85" s="10"/>
      <c r="AB85" s="11"/>
      <c r="AC85" s="107"/>
      <c r="AD85" s="33"/>
      <c r="AE85" s="33"/>
      <c r="AF85" s="33"/>
      <c r="AG85" s="33"/>
      <c r="AH85" s="33"/>
    </row>
    <row r="86" spans="1:34" s="12" customFormat="1" ht="15.75">
      <c r="A86" s="102"/>
      <c r="B86" s="102"/>
      <c r="C86" s="102"/>
      <c r="D86" s="102"/>
      <c r="E86" s="85"/>
      <c r="F86" s="103"/>
      <c r="G86" s="86"/>
      <c r="H86" s="86"/>
      <c r="I86" s="86"/>
      <c r="J86" s="86"/>
      <c r="K86" s="86"/>
      <c r="L86" s="86"/>
      <c r="M86" s="104"/>
      <c r="N86" s="86"/>
      <c r="O86" s="86"/>
      <c r="P86" s="86"/>
      <c r="Q86" s="86"/>
      <c r="R86" s="86"/>
      <c r="S86" s="105"/>
      <c r="T86" s="105"/>
      <c r="U86" s="106"/>
      <c r="V86" s="106"/>
      <c r="W86" s="86"/>
      <c r="X86" s="86"/>
      <c r="Y86" s="86"/>
      <c r="Z86" s="107"/>
      <c r="AA86" s="10"/>
      <c r="AB86" s="11"/>
      <c r="AC86" s="107"/>
      <c r="AD86" s="33"/>
      <c r="AE86" s="33"/>
      <c r="AF86" s="33"/>
      <c r="AG86" s="33"/>
      <c r="AH86" s="33"/>
    </row>
    <row r="87" spans="1:34" s="12" customFormat="1" ht="15.75">
      <c r="A87" s="102"/>
      <c r="B87" s="102"/>
      <c r="C87" s="102"/>
      <c r="D87" s="102"/>
      <c r="E87" s="85"/>
      <c r="F87" s="103"/>
      <c r="G87" s="106"/>
      <c r="H87" s="106"/>
      <c r="I87" s="106"/>
      <c r="J87" s="106"/>
      <c r="K87" s="106"/>
      <c r="L87" s="106"/>
      <c r="M87" s="131"/>
      <c r="N87" s="106"/>
      <c r="O87" s="106"/>
      <c r="P87" s="106"/>
      <c r="Q87" s="106"/>
      <c r="R87" s="106"/>
      <c r="S87" s="110"/>
      <c r="T87" s="110"/>
      <c r="U87" s="106"/>
      <c r="V87" s="106"/>
      <c r="W87" s="106"/>
      <c r="X87" s="106"/>
      <c r="Y87" s="106"/>
      <c r="Z87" s="106"/>
      <c r="AA87" s="10"/>
      <c r="AB87" s="11"/>
      <c r="AC87" s="106"/>
      <c r="AD87" s="33"/>
      <c r="AE87" s="33"/>
      <c r="AF87" s="33"/>
      <c r="AG87" s="33"/>
      <c r="AH87" s="33"/>
    </row>
    <row r="88" spans="1:34" s="12" customFormat="1" ht="15.75">
      <c r="A88" s="102"/>
      <c r="B88" s="102"/>
      <c r="C88" s="102"/>
      <c r="D88" s="102"/>
      <c r="E88" s="85"/>
      <c r="F88" s="103"/>
      <c r="G88" s="86"/>
      <c r="H88" s="86"/>
      <c r="I88" s="86"/>
      <c r="J88" s="86"/>
      <c r="K88" s="86"/>
      <c r="L88" s="86"/>
      <c r="M88" s="104"/>
      <c r="N88" s="86"/>
      <c r="O88" s="86"/>
      <c r="P88" s="86"/>
      <c r="Q88" s="86"/>
      <c r="R88" s="86"/>
      <c r="S88" s="105"/>
      <c r="T88" s="105"/>
      <c r="U88" s="106"/>
      <c r="V88" s="106"/>
      <c r="W88" s="86"/>
      <c r="X88" s="86"/>
      <c r="Y88" s="86"/>
      <c r="Z88" s="107"/>
      <c r="AA88" s="10"/>
      <c r="AB88" s="11"/>
      <c r="AC88" s="107"/>
      <c r="AD88" s="33"/>
      <c r="AE88" s="33"/>
      <c r="AF88" s="33"/>
      <c r="AG88" s="33"/>
      <c r="AH88" s="33"/>
    </row>
    <row r="89" spans="1:34" s="12" customFormat="1" ht="15.75">
      <c r="A89" s="102"/>
      <c r="B89" s="102"/>
      <c r="C89" s="102"/>
      <c r="D89" s="102"/>
      <c r="E89" s="85"/>
      <c r="F89" s="103"/>
      <c r="G89" s="86"/>
      <c r="H89" s="86"/>
      <c r="I89" s="86"/>
      <c r="J89" s="86"/>
      <c r="K89" s="86"/>
      <c r="L89" s="86"/>
      <c r="M89" s="104"/>
      <c r="N89" s="86"/>
      <c r="O89" s="86"/>
      <c r="P89" s="86"/>
      <c r="Q89" s="86"/>
      <c r="R89" s="86"/>
      <c r="S89" s="105"/>
      <c r="T89" s="105"/>
      <c r="U89" s="106"/>
      <c r="V89" s="106"/>
      <c r="W89" s="86"/>
      <c r="X89" s="86"/>
      <c r="Y89" s="86"/>
      <c r="Z89" s="107"/>
      <c r="AA89" s="10"/>
      <c r="AB89" s="11"/>
      <c r="AC89" s="107"/>
      <c r="AD89" s="33"/>
      <c r="AE89" s="33"/>
      <c r="AF89" s="33"/>
      <c r="AG89" s="33"/>
      <c r="AH89" s="33"/>
    </row>
    <row r="90" spans="1:34" s="12" customFormat="1" ht="15.75">
      <c r="A90" s="102"/>
      <c r="B90" s="102"/>
      <c r="C90" s="102"/>
      <c r="D90" s="102"/>
      <c r="E90" s="85"/>
      <c r="F90" s="103"/>
      <c r="G90" s="86"/>
      <c r="H90" s="86"/>
      <c r="I90" s="86"/>
      <c r="J90" s="86"/>
      <c r="K90" s="86"/>
      <c r="L90" s="86"/>
      <c r="M90" s="104"/>
      <c r="N90" s="86"/>
      <c r="O90" s="86"/>
      <c r="P90" s="86"/>
      <c r="Q90" s="86"/>
      <c r="R90" s="86"/>
      <c r="S90" s="105"/>
      <c r="T90" s="105"/>
      <c r="U90" s="107"/>
      <c r="V90" s="107"/>
      <c r="W90" s="86"/>
      <c r="X90" s="86"/>
      <c r="Y90" s="86"/>
      <c r="Z90" s="107"/>
      <c r="AA90" s="10"/>
      <c r="AB90" s="11"/>
      <c r="AC90" s="107"/>
      <c r="AD90" s="33"/>
      <c r="AE90" s="33"/>
      <c r="AF90" s="33"/>
      <c r="AG90" s="33"/>
      <c r="AH90" s="33"/>
    </row>
    <row r="91" spans="1:34" s="12" customFormat="1" ht="15.75">
      <c r="A91" s="102"/>
      <c r="B91" s="102"/>
      <c r="C91" s="102"/>
      <c r="D91" s="102"/>
      <c r="E91" s="85"/>
      <c r="F91" s="103"/>
      <c r="G91" s="86"/>
      <c r="H91" s="86"/>
      <c r="I91" s="86"/>
      <c r="J91" s="86"/>
      <c r="K91" s="86"/>
      <c r="L91" s="86"/>
      <c r="M91" s="104"/>
      <c r="N91" s="86"/>
      <c r="O91" s="86"/>
      <c r="P91" s="86"/>
      <c r="Q91" s="86"/>
      <c r="R91" s="86"/>
      <c r="S91" s="105"/>
      <c r="T91" s="105"/>
      <c r="U91" s="107"/>
      <c r="V91" s="107"/>
      <c r="W91" s="86"/>
      <c r="X91" s="86"/>
      <c r="Y91" s="86"/>
      <c r="Z91" s="107"/>
      <c r="AA91" s="10"/>
      <c r="AB91" s="11"/>
      <c r="AC91" s="107"/>
      <c r="AD91" s="33"/>
      <c r="AE91" s="33"/>
      <c r="AF91" s="33"/>
      <c r="AG91" s="33"/>
      <c r="AH91" s="33"/>
    </row>
    <row r="92" spans="1:34" s="12" customFormat="1" ht="15.75">
      <c r="A92" s="102"/>
      <c r="B92" s="102"/>
      <c r="C92" s="102"/>
      <c r="D92" s="102"/>
      <c r="E92" s="85"/>
      <c r="F92" s="103"/>
      <c r="G92" s="106"/>
      <c r="H92" s="106"/>
      <c r="I92" s="106"/>
      <c r="J92" s="106"/>
      <c r="K92" s="106"/>
      <c r="L92" s="106"/>
      <c r="M92" s="131"/>
      <c r="N92" s="106"/>
      <c r="O92" s="106"/>
      <c r="P92" s="106"/>
      <c r="Q92" s="106"/>
      <c r="R92" s="106"/>
      <c r="S92" s="110"/>
      <c r="T92" s="110"/>
      <c r="U92" s="106"/>
      <c r="V92" s="106"/>
      <c r="W92" s="110"/>
      <c r="X92" s="110"/>
      <c r="Y92" s="110"/>
      <c r="Z92" s="106"/>
      <c r="AA92" s="10"/>
      <c r="AB92" s="11"/>
      <c r="AC92" s="106"/>
      <c r="AD92" s="33"/>
      <c r="AE92" s="33"/>
      <c r="AF92" s="33"/>
      <c r="AG92" s="33"/>
      <c r="AH92" s="33"/>
    </row>
    <row r="93" spans="1:34" s="12" customFormat="1" ht="15.75">
      <c r="A93" s="102"/>
      <c r="B93" s="102"/>
      <c r="C93" s="102"/>
      <c r="D93" s="102"/>
      <c r="E93" s="85"/>
      <c r="F93" s="103"/>
      <c r="G93" s="106"/>
      <c r="H93" s="106"/>
      <c r="I93" s="106"/>
      <c r="J93" s="106"/>
      <c r="K93" s="106"/>
      <c r="L93" s="106"/>
      <c r="M93" s="131"/>
      <c r="N93" s="106"/>
      <c r="O93" s="106"/>
      <c r="P93" s="106"/>
      <c r="Q93" s="106"/>
      <c r="R93" s="132"/>
      <c r="S93" s="132"/>
      <c r="T93" s="106"/>
      <c r="U93" s="106"/>
      <c r="V93" s="106"/>
      <c r="W93" s="110"/>
      <c r="X93" s="110"/>
      <c r="Y93" s="110"/>
      <c r="Z93" s="106"/>
      <c r="AA93" s="10"/>
      <c r="AB93" s="11"/>
      <c r="AC93" s="106"/>
      <c r="AD93" s="33"/>
      <c r="AE93" s="33"/>
      <c r="AF93" s="33"/>
      <c r="AG93" s="33"/>
      <c r="AH93" s="33"/>
    </row>
    <row r="94" spans="1:34" s="12" customFormat="1" ht="15.75">
      <c r="A94" s="102"/>
      <c r="B94" s="102"/>
      <c r="C94" s="102"/>
      <c r="D94" s="102"/>
      <c r="E94" s="85"/>
      <c r="F94" s="103"/>
      <c r="G94" s="86"/>
      <c r="H94" s="86"/>
      <c r="I94" s="86"/>
      <c r="J94" s="86"/>
      <c r="K94" s="86"/>
      <c r="L94" s="86"/>
      <c r="M94" s="104"/>
      <c r="N94" s="86"/>
      <c r="O94" s="86"/>
      <c r="P94" s="86"/>
      <c r="Q94" s="86"/>
      <c r="R94" s="86"/>
      <c r="S94" s="105"/>
      <c r="T94" s="105"/>
      <c r="U94" s="106"/>
      <c r="V94" s="106"/>
      <c r="W94" s="86"/>
      <c r="X94" s="86"/>
      <c r="Y94" s="86"/>
      <c r="Z94" s="107"/>
      <c r="AA94" s="10"/>
      <c r="AB94" s="11"/>
      <c r="AC94" s="107"/>
      <c r="AD94" s="33"/>
      <c r="AE94" s="33"/>
      <c r="AF94" s="33"/>
      <c r="AG94" s="33"/>
      <c r="AH94" s="33"/>
    </row>
    <row r="95" spans="1:34" s="12" customFormat="1" ht="15.75">
      <c r="A95" s="102"/>
      <c r="B95" s="102"/>
      <c r="C95" s="102"/>
      <c r="D95" s="102"/>
      <c r="E95" s="85"/>
      <c r="F95" s="103"/>
      <c r="G95" s="86"/>
      <c r="H95" s="86"/>
      <c r="I95" s="86"/>
      <c r="J95" s="86"/>
      <c r="K95" s="86"/>
      <c r="L95" s="86"/>
      <c r="M95" s="104"/>
      <c r="N95" s="86"/>
      <c r="O95" s="86"/>
      <c r="P95" s="86"/>
      <c r="Q95" s="86"/>
      <c r="R95" s="86"/>
      <c r="S95" s="105"/>
      <c r="T95" s="105"/>
      <c r="U95" s="106"/>
      <c r="V95" s="106"/>
      <c r="W95" s="86"/>
      <c r="X95" s="86"/>
      <c r="Y95" s="86"/>
      <c r="Z95" s="107"/>
      <c r="AA95" s="10"/>
      <c r="AB95" s="11"/>
      <c r="AC95" s="107"/>
      <c r="AD95" s="33"/>
      <c r="AE95" s="33"/>
      <c r="AF95" s="33"/>
      <c r="AG95" s="33"/>
      <c r="AH95" s="33"/>
    </row>
    <row r="96" spans="1:34" s="12" customFormat="1" ht="15.75">
      <c r="A96" s="102"/>
      <c r="B96" s="102"/>
      <c r="C96" s="102"/>
      <c r="D96" s="102"/>
      <c r="E96" s="85"/>
      <c r="F96" s="103"/>
      <c r="G96" s="86"/>
      <c r="H96" s="86"/>
      <c r="I96" s="86"/>
      <c r="J96" s="86"/>
      <c r="K96" s="86"/>
      <c r="L96" s="86"/>
      <c r="M96" s="104"/>
      <c r="N96" s="86"/>
      <c r="O96" s="86"/>
      <c r="P96" s="86"/>
      <c r="Q96" s="86"/>
      <c r="R96" s="86"/>
      <c r="S96" s="105"/>
      <c r="T96" s="105"/>
      <c r="U96" s="106"/>
      <c r="V96" s="106"/>
      <c r="W96" s="86"/>
      <c r="X96" s="86"/>
      <c r="Y96" s="86"/>
      <c r="Z96" s="107"/>
      <c r="AA96" s="10"/>
      <c r="AB96" s="11"/>
      <c r="AC96" s="107"/>
      <c r="AD96" s="33"/>
      <c r="AE96" s="33"/>
      <c r="AF96" s="33"/>
      <c r="AG96" s="33"/>
      <c r="AH96" s="33"/>
    </row>
    <row r="97" spans="1:34" s="12" customFormat="1" ht="15.75">
      <c r="A97" s="102"/>
      <c r="B97" s="102"/>
      <c r="C97" s="102"/>
      <c r="D97" s="102"/>
      <c r="E97" s="85"/>
      <c r="F97" s="103"/>
      <c r="G97" s="86"/>
      <c r="H97" s="86"/>
      <c r="I97" s="86"/>
      <c r="J97" s="86"/>
      <c r="K97" s="86"/>
      <c r="L97" s="86"/>
      <c r="M97" s="104"/>
      <c r="N97" s="86"/>
      <c r="O97" s="86"/>
      <c r="P97" s="86"/>
      <c r="Q97" s="86"/>
      <c r="R97" s="86"/>
      <c r="S97" s="105"/>
      <c r="T97" s="105"/>
      <c r="U97" s="106"/>
      <c r="V97" s="106"/>
      <c r="W97" s="86"/>
      <c r="X97" s="86"/>
      <c r="Y97" s="86"/>
      <c r="Z97" s="107"/>
      <c r="AA97" s="10"/>
      <c r="AB97" s="11"/>
      <c r="AC97" s="107"/>
      <c r="AD97" s="33"/>
      <c r="AE97" s="33"/>
      <c r="AF97" s="33"/>
      <c r="AG97" s="33"/>
      <c r="AH97" s="33"/>
    </row>
    <row r="98" spans="1:34" s="12" customFormat="1" ht="15.75">
      <c r="A98" s="102"/>
      <c r="B98" s="102"/>
      <c r="C98" s="102"/>
      <c r="D98" s="102"/>
      <c r="E98" s="85"/>
      <c r="F98" s="103"/>
      <c r="G98" s="106"/>
      <c r="H98" s="106"/>
      <c r="I98" s="106"/>
      <c r="J98" s="106"/>
      <c r="K98" s="106"/>
      <c r="L98" s="106"/>
      <c r="M98" s="131"/>
      <c r="N98" s="106"/>
      <c r="O98" s="106"/>
      <c r="P98" s="106"/>
      <c r="Q98" s="106"/>
      <c r="R98" s="106"/>
      <c r="S98" s="110"/>
      <c r="T98" s="110"/>
      <c r="U98" s="106"/>
      <c r="V98" s="106"/>
      <c r="W98" s="106"/>
      <c r="X98" s="106"/>
      <c r="Y98" s="106"/>
      <c r="Z98" s="106"/>
      <c r="AA98" s="10"/>
      <c r="AB98" s="11"/>
      <c r="AC98" s="106"/>
      <c r="AD98" s="33"/>
      <c r="AE98" s="33"/>
      <c r="AF98" s="33"/>
      <c r="AG98" s="33"/>
      <c r="AH98" s="33"/>
    </row>
    <row r="99" spans="1:34" s="12" customFormat="1" ht="15.75">
      <c r="A99" s="102"/>
      <c r="B99" s="102"/>
      <c r="C99" s="102"/>
      <c r="D99" s="102"/>
      <c r="E99" s="85"/>
      <c r="F99" s="103"/>
      <c r="G99" s="86"/>
      <c r="H99" s="86"/>
      <c r="I99" s="86"/>
      <c r="J99" s="86"/>
      <c r="K99" s="86"/>
      <c r="L99" s="86"/>
      <c r="M99" s="104"/>
      <c r="N99" s="86"/>
      <c r="O99" s="86"/>
      <c r="P99" s="86"/>
      <c r="Q99" s="86"/>
      <c r="R99" s="86"/>
      <c r="S99" s="105"/>
      <c r="T99" s="105"/>
      <c r="U99" s="106"/>
      <c r="V99" s="106"/>
      <c r="W99" s="86"/>
      <c r="X99" s="86"/>
      <c r="Y99" s="86"/>
      <c r="Z99" s="107"/>
      <c r="AA99" s="10"/>
      <c r="AB99" s="11"/>
      <c r="AC99" s="107"/>
      <c r="AD99" s="33"/>
      <c r="AE99" s="33"/>
      <c r="AF99" s="33"/>
      <c r="AG99" s="33"/>
      <c r="AH99" s="33"/>
    </row>
    <row r="100" spans="1:34" s="12" customFormat="1" ht="15.75">
      <c r="A100" s="102"/>
      <c r="B100" s="102"/>
      <c r="C100" s="102"/>
      <c r="D100" s="102"/>
      <c r="E100" s="85"/>
      <c r="F100" s="103"/>
      <c r="G100" s="86"/>
      <c r="H100" s="86"/>
      <c r="I100" s="86"/>
      <c r="J100" s="86"/>
      <c r="K100" s="86"/>
      <c r="L100" s="86"/>
      <c r="M100" s="104"/>
      <c r="N100" s="86"/>
      <c r="O100" s="86"/>
      <c r="P100" s="86"/>
      <c r="Q100" s="86"/>
      <c r="R100" s="86"/>
      <c r="S100" s="105"/>
      <c r="T100" s="105"/>
      <c r="U100" s="106"/>
      <c r="V100" s="106"/>
      <c r="W100" s="86"/>
      <c r="X100" s="86"/>
      <c r="Y100" s="86"/>
      <c r="Z100" s="107"/>
      <c r="AA100" s="10"/>
      <c r="AB100" s="11"/>
      <c r="AC100" s="107"/>
      <c r="AD100" s="33"/>
      <c r="AE100" s="33"/>
      <c r="AF100" s="33"/>
      <c r="AG100" s="33"/>
      <c r="AH100" s="33"/>
    </row>
    <row r="101" spans="1:34" s="12" customFormat="1" ht="15.75">
      <c r="A101" s="102"/>
      <c r="B101" s="102"/>
      <c r="C101" s="102"/>
      <c r="D101" s="102"/>
      <c r="E101" s="85"/>
      <c r="F101" s="103"/>
      <c r="G101" s="86"/>
      <c r="H101" s="86"/>
      <c r="I101" s="86"/>
      <c r="J101" s="86"/>
      <c r="K101" s="86"/>
      <c r="L101" s="86"/>
      <c r="M101" s="104"/>
      <c r="N101" s="86"/>
      <c r="O101" s="86"/>
      <c r="P101" s="86"/>
      <c r="Q101" s="86"/>
      <c r="R101" s="86"/>
      <c r="S101" s="105"/>
      <c r="T101" s="105"/>
      <c r="U101" s="107"/>
      <c r="V101" s="107"/>
      <c r="W101" s="86"/>
      <c r="X101" s="86"/>
      <c r="Y101" s="86"/>
      <c r="Z101" s="107"/>
      <c r="AA101" s="10"/>
      <c r="AB101" s="11"/>
      <c r="AC101" s="107"/>
      <c r="AD101" s="33"/>
      <c r="AE101" s="33"/>
      <c r="AF101" s="33"/>
      <c r="AG101" s="33"/>
      <c r="AH101" s="33"/>
    </row>
    <row r="102" spans="1:34" s="12" customFormat="1" ht="15.75">
      <c r="A102" s="102"/>
      <c r="B102" s="102"/>
      <c r="C102" s="102"/>
      <c r="D102" s="102"/>
      <c r="E102" s="85"/>
      <c r="F102" s="103"/>
      <c r="G102" s="86"/>
      <c r="H102" s="86"/>
      <c r="I102" s="86"/>
      <c r="J102" s="86"/>
      <c r="K102" s="86"/>
      <c r="L102" s="86"/>
      <c r="M102" s="104"/>
      <c r="N102" s="86"/>
      <c r="O102" s="86"/>
      <c r="P102" s="86"/>
      <c r="Q102" s="86"/>
      <c r="R102" s="86"/>
      <c r="S102" s="105"/>
      <c r="T102" s="105"/>
      <c r="U102" s="107"/>
      <c r="V102" s="107"/>
      <c r="W102" s="86"/>
      <c r="X102" s="86"/>
      <c r="Y102" s="86"/>
      <c r="Z102" s="107"/>
      <c r="AA102" s="10"/>
      <c r="AB102" s="11"/>
      <c r="AC102" s="107"/>
      <c r="AD102" s="33"/>
      <c r="AE102" s="33"/>
      <c r="AF102" s="33"/>
      <c r="AG102" s="33"/>
      <c r="AH102" s="33"/>
    </row>
    <row r="103" spans="1:34" s="12" customFormat="1" ht="15.75">
      <c r="A103" s="102"/>
      <c r="B103" s="102"/>
      <c r="C103" s="102"/>
      <c r="D103" s="102"/>
      <c r="E103" s="128"/>
      <c r="F103" s="129"/>
      <c r="G103" s="130"/>
      <c r="H103" s="130"/>
      <c r="I103" s="106"/>
      <c r="J103" s="106"/>
      <c r="K103" s="106"/>
      <c r="L103" s="106"/>
      <c r="M103" s="131"/>
      <c r="N103" s="130"/>
      <c r="O103" s="130"/>
      <c r="P103" s="130"/>
      <c r="Q103" s="130"/>
      <c r="R103" s="130"/>
      <c r="S103" s="51"/>
      <c r="T103" s="51"/>
      <c r="U103" s="131"/>
      <c r="V103" s="131"/>
      <c r="W103" s="51"/>
      <c r="X103" s="51"/>
      <c r="Y103" s="51"/>
      <c r="Z103" s="130"/>
      <c r="AA103" s="10"/>
      <c r="AB103" s="11"/>
      <c r="AC103" s="130"/>
      <c r="AD103" s="33"/>
      <c r="AE103" s="33"/>
      <c r="AF103" s="33"/>
      <c r="AG103" s="33"/>
      <c r="AH103" s="33"/>
    </row>
    <row r="104" spans="1:34" s="12" customFormat="1" ht="15.75">
      <c r="A104" s="102"/>
      <c r="B104" s="102"/>
      <c r="C104" s="102"/>
      <c r="D104" s="102"/>
      <c r="E104" s="85"/>
      <c r="F104" s="103"/>
      <c r="G104" s="106"/>
      <c r="H104" s="106"/>
      <c r="I104" s="106"/>
      <c r="J104" s="106"/>
      <c r="K104" s="106"/>
      <c r="L104" s="106"/>
      <c r="M104" s="131"/>
      <c r="N104" s="106"/>
      <c r="O104" s="106"/>
      <c r="P104" s="106"/>
      <c r="Q104" s="106"/>
      <c r="R104" s="133"/>
      <c r="S104" s="133"/>
      <c r="T104" s="134" t="s">
        <v>73</v>
      </c>
      <c r="U104" s="106"/>
      <c r="V104" s="106"/>
      <c r="W104" s="110"/>
      <c r="X104" s="110"/>
      <c r="Y104" s="110"/>
      <c r="Z104" s="134"/>
      <c r="AA104" s="10"/>
      <c r="AB104" s="11"/>
      <c r="AC104" s="134"/>
      <c r="AD104" s="33"/>
      <c r="AE104" s="33"/>
      <c r="AF104" s="33"/>
      <c r="AG104" s="33"/>
      <c r="AH104" s="33"/>
    </row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</sheetData>
  <sheetProtection selectLockedCells="1" selectUnlockedCells="1"/>
  <autoFilter ref="D3:AH59"/>
  <mergeCells count="4">
    <mergeCell ref="G1:Z1"/>
    <mergeCell ref="G2:L2"/>
    <mergeCell ref="N2:Q2"/>
    <mergeCell ref="R2:U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4"/>
  <sheetViews>
    <sheetView zoomScale="120" zoomScaleNormal="120" workbookViewId="0" topLeftCell="AD28">
      <selection activeCell="AU5" sqref="AU5"/>
    </sheetView>
  </sheetViews>
  <sheetFormatPr defaultColWidth="12.57421875" defaultRowHeight="12.75"/>
  <cols>
    <col min="1" max="4" width="0" style="0" hidden="1" customWidth="1"/>
    <col min="5" max="5" width="0" style="1" hidden="1" customWidth="1"/>
    <col min="6" max="6" width="22.57421875" style="2" customWidth="1"/>
    <col min="7" max="7" width="11.57421875" style="3" customWidth="1"/>
    <col min="8" max="8" width="13.7109375" style="3" customWidth="1"/>
    <col min="9" max="9" width="11.28125" style="4" customWidth="1"/>
    <col min="10" max="10" width="12.7109375" style="4" customWidth="1"/>
    <col min="11" max="11" width="0" style="4" hidden="1" customWidth="1"/>
    <col min="12" max="12" width="0" style="5" hidden="1" customWidth="1"/>
    <col min="13" max="13" width="0" style="6" hidden="1" customWidth="1"/>
    <col min="14" max="17" width="0" style="3" hidden="1" customWidth="1"/>
    <col min="18" max="18" width="11.7109375" style="7" customWidth="1"/>
    <col min="19" max="19" width="17.8515625" style="8" customWidth="1"/>
    <col min="20" max="21" width="18.140625" style="8" customWidth="1"/>
    <col min="22" max="22" width="16.8515625" style="8" customWidth="1"/>
    <col min="23" max="23" width="7.7109375" style="9" customWidth="1"/>
    <col min="24" max="24" width="13.8515625" style="9" customWidth="1"/>
    <col min="25" max="25" width="18.421875" style="9" customWidth="1"/>
    <col min="26" max="26" width="17.57421875" style="7" customWidth="1"/>
    <col min="27" max="27" width="18.7109375" style="8" customWidth="1"/>
    <col min="28" max="29" width="19.57421875" style="8" customWidth="1"/>
    <col min="30" max="30" width="19.7109375" style="8" customWidth="1"/>
    <col min="31" max="31" width="16.8515625" style="8" customWidth="1"/>
    <col min="32" max="32" width="11.57421875" style="9" customWidth="1"/>
    <col min="33" max="33" width="11.57421875" style="10" customWidth="1"/>
    <col min="34" max="34" width="9.57421875" style="10" customWidth="1"/>
    <col min="35" max="35" width="9.57421875" style="9" customWidth="1"/>
    <col min="36" max="36" width="18.00390625" style="9" customWidth="1"/>
    <col min="37" max="37" width="6.7109375" style="10" customWidth="1"/>
    <col min="38" max="38" width="18.00390625" style="10" customWidth="1"/>
    <col min="39" max="39" width="6.7109375" style="10" customWidth="1"/>
    <col min="40" max="41" width="19.421875" style="10" customWidth="1"/>
    <col min="42" max="42" width="11.57421875" style="10" customWidth="1"/>
    <col min="43" max="43" width="22.57421875" style="10" customWidth="1"/>
    <col min="44" max="44" width="11.57421875" style="10" customWidth="1"/>
    <col min="45" max="45" width="20.57421875" style="8" customWidth="1"/>
    <col min="46" max="47" width="11.57421875" style="8" customWidth="1"/>
    <col min="48" max="48" width="23.7109375" style="8" customWidth="1"/>
    <col min="49" max="16384" width="11.57421875" style="8" customWidth="1"/>
  </cols>
  <sheetData>
    <row r="1" spans="5:32" ht="15.75">
      <c r="E1" s="13" t="s">
        <v>0</v>
      </c>
      <c r="G1" s="14" t="s">
        <v>74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5:32" ht="17.25" customHeight="1">
      <c r="E2" s="13">
        <f>""</f>
        <v>0</v>
      </c>
      <c r="G2" s="15" t="s">
        <v>2</v>
      </c>
      <c r="H2" s="15"/>
      <c r="I2" s="15"/>
      <c r="J2" s="15"/>
      <c r="K2" s="15"/>
      <c r="L2" s="15"/>
      <c r="M2" s="16">
        <f>AS66</f>
        <v>1</v>
      </c>
      <c r="N2" s="17" t="s">
        <v>3</v>
      </c>
      <c r="O2" s="17"/>
      <c r="P2" s="17"/>
      <c r="Q2" s="17"/>
      <c r="R2" s="18" t="s">
        <v>4</v>
      </c>
      <c r="S2" s="18"/>
      <c r="T2" s="18"/>
      <c r="U2" s="18"/>
      <c r="V2" s="18"/>
      <c r="W2" s="18"/>
      <c r="X2" s="19" t="s">
        <v>75</v>
      </c>
      <c r="Y2" s="19"/>
      <c r="Z2" s="19"/>
      <c r="AA2" s="19"/>
      <c r="AB2" s="19"/>
      <c r="AC2" s="19"/>
      <c r="AD2" s="19"/>
      <c r="AE2" s="19"/>
      <c r="AF2" s="19"/>
    </row>
    <row r="3" spans="1:49" s="34" customFormat="1" ht="20.25" customHeight="1">
      <c r="A3" s="21"/>
      <c r="B3" s="21"/>
      <c r="C3" s="21"/>
      <c r="D3" s="22" t="s">
        <v>5</v>
      </c>
      <c r="E3" s="22" t="s">
        <v>6</v>
      </c>
      <c r="F3" s="23"/>
      <c r="G3" s="24" t="s">
        <v>7</v>
      </c>
      <c r="H3" s="24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6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7" t="s">
        <v>18</v>
      </c>
      <c r="S3" s="28" t="s">
        <v>76</v>
      </c>
      <c r="T3" s="28" t="s">
        <v>77</v>
      </c>
      <c r="U3" s="28" t="s">
        <v>20</v>
      </c>
      <c r="V3" s="28" t="s">
        <v>78</v>
      </c>
      <c r="W3" s="29" t="s">
        <v>21</v>
      </c>
      <c r="X3" s="29" t="s">
        <v>79</v>
      </c>
      <c r="Y3" s="29" t="s">
        <v>22</v>
      </c>
      <c r="Z3" s="27" t="s">
        <v>80</v>
      </c>
      <c r="AA3" s="28" t="s">
        <v>81</v>
      </c>
      <c r="AB3" s="28" t="s">
        <v>82</v>
      </c>
      <c r="AC3" s="30" t="s">
        <v>83</v>
      </c>
      <c r="AD3" s="30" t="s">
        <v>84</v>
      </c>
      <c r="AE3" s="30" t="s">
        <v>85</v>
      </c>
      <c r="AF3" s="31" t="s">
        <v>26</v>
      </c>
      <c r="AG3" s="30" t="s">
        <v>27</v>
      </c>
      <c r="AH3" s="30"/>
      <c r="AI3" s="31" t="s">
        <v>35</v>
      </c>
      <c r="AJ3" s="30" t="s">
        <v>29</v>
      </c>
      <c r="AK3" s="30"/>
      <c r="AL3" s="30" t="s">
        <v>86</v>
      </c>
      <c r="AM3" s="30"/>
      <c r="AN3" s="30" t="s">
        <v>87</v>
      </c>
      <c r="AO3" s="30" t="s">
        <v>88</v>
      </c>
      <c r="AP3" s="30"/>
      <c r="AQ3" s="30" t="s">
        <v>89</v>
      </c>
      <c r="AR3" s="30"/>
      <c r="AS3" s="30" t="s">
        <v>90</v>
      </c>
      <c r="AV3" s="30" t="s">
        <v>91</v>
      </c>
      <c r="AW3" s="30" t="s">
        <v>92</v>
      </c>
    </row>
    <row r="4" spans="1:44" s="52" customFormat="1" ht="15.75">
      <c r="A4" s="35"/>
      <c r="B4" s="35"/>
      <c r="C4" s="35"/>
      <c r="D4" s="36">
        <f>$E$2</f>
        <v>0</v>
      </c>
      <c r="E4" s="37" t="s">
        <v>33</v>
      </c>
      <c r="F4" s="38">
        <f aca="true" t="shared" si="0" ref="F4:F59">D4&amp;E4</f>
        <v>0</v>
      </c>
      <c r="G4" s="39">
        <v>4.33963</v>
      </c>
      <c r="H4" s="39"/>
      <c r="I4" s="40"/>
      <c r="J4" s="40"/>
      <c r="K4" s="40"/>
      <c r="L4" s="40"/>
      <c r="M4" s="41"/>
      <c r="N4" s="40"/>
      <c r="O4" s="40"/>
      <c r="P4" s="40"/>
      <c r="Q4" s="40"/>
      <c r="R4" s="42"/>
      <c r="S4" s="43"/>
      <c r="T4" s="43"/>
      <c r="U4" s="44"/>
      <c r="V4" s="44"/>
      <c r="W4" s="45">
        <v>3.924</v>
      </c>
      <c r="X4" s="46"/>
      <c r="Y4" s="46"/>
      <c r="Z4" s="46"/>
      <c r="AA4" s="47"/>
      <c r="AB4" s="47"/>
      <c r="AC4" s="47"/>
      <c r="AD4" s="47"/>
      <c r="AE4" s="47"/>
      <c r="AF4" s="48"/>
      <c r="AG4" s="47">
        <f aca="true" t="shared" si="1" ref="AG4:AG47">IF(AF4="",G4-W4,"")</f>
        <v>0.4156299999999997</v>
      </c>
      <c r="AH4" s="47">
        <f aca="true" t="shared" si="2" ref="AH4:AH47">IF(AG4="","",(AG4-$AG$62)^2)</f>
        <v>0.008542025011873849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85" s="34" customFormat="1" ht="15.75">
      <c r="A5" s="21"/>
      <c r="B5" s="21"/>
      <c r="C5" s="21"/>
      <c r="D5" s="36">
        <f aca="true" t="shared" si="3" ref="D5:D6">$AV$66</f>
        <v>0</v>
      </c>
      <c r="E5" s="53" t="s">
        <v>34</v>
      </c>
      <c r="F5" s="38">
        <f t="shared" si="0"/>
        <v>0</v>
      </c>
      <c r="G5" s="54">
        <v>4.36385</v>
      </c>
      <c r="H5" s="54">
        <f>G4-0.01</f>
        <v>4.32963</v>
      </c>
      <c r="I5" s="54">
        <v>-0.46498191650000004</v>
      </c>
      <c r="J5" s="54">
        <v>-0.041853049</v>
      </c>
      <c r="K5" s="54">
        <v>-0.0272386111</v>
      </c>
      <c r="L5" s="54">
        <v>-0.0454080787</v>
      </c>
      <c r="M5" s="55">
        <f aca="true" t="shared" si="4" ref="M5:M6">((N5-O5)-(P5-Q5))*$M$2</f>
        <v>-0.00964100000000001</v>
      </c>
      <c r="N5" s="55">
        <v>-0.194382</v>
      </c>
      <c r="O5" s="55">
        <v>-0.229598</v>
      </c>
      <c r="P5" s="54">
        <v>-0.225065</v>
      </c>
      <c r="Q5" s="54">
        <v>-0.269922</v>
      </c>
      <c r="R5" s="56">
        <f aca="true" t="shared" si="5" ref="R5:R6">G5+M5</f>
        <v>4.354209</v>
      </c>
      <c r="S5" s="57">
        <f aca="true" t="shared" si="6" ref="S5:S6">R5+I5</f>
        <v>3.8892270835</v>
      </c>
      <c r="T5" s="57">
        <f aca="true" t="shared" si="7" ref="T5:T6">G5+I5</f>
        <v>3.8988680835</v>
      </c>
      <c r="U5" s="57">
        <f aca="true" t="shared" si="8" ref="U5:U6">(G5+J5)</f>
        <v>4.321996951</v>
      </c>
      <c r="V5" s="57">
        <f aca="true" t="shared" si="9" ref="V5:V6">(R5+K5)</f>
        <v>4.3269703889</v>
      </c>
      <c r="W5" s="58">
        <v>3.961</v>
      </c>
      <c r="X5" s="56">
        <f>H5-G4</f>
        <v>-0.009999999999999787</v>
      </c>
      <c r="Y5" s="56">
        <f>G5-G4</f>
        <v>0.024220000000000574</v>
      </c>
      <c r="Z5" s="56">
        <f>R5-$G4</f>
        <v>0.014579000000000342</v>
      </c>
      <c r="AA5" s="59">
        <f>S5-$G4</f>
        <v>-0.45040291649999986</v>
      </c>
      <c r="AB5" s="59">
        <f>T5-$G4</f>
        <v>-0.44076191649999963</v>
      </c>
      <c r="AC5" s="59">
        <f>U5-$G4</f>
        <v>-0.017633048999999623</v>
      </c>
      <c r="AD5" s="59">
        <f>V5-$G4</f>
        <v>-0.012659611099999246</v>
      </c>
      <c r="AE5" s="59">
        <v>-0.0126596110999992</v>
      </c>
      <c r="AF5" s="60">
        <f>W5-$W4</f>
        <v>0.03699999999999992</v>
      </c>
      <c r="AG5" s="47">
        <f t="shared" si="1"/>
        <v>0</v>
      </c>
      <c r="AH5" s="47">
        <f t="shared" si="2"/>
        <v>0</v>
      </c>
      <c r="AI5" s="61">
        <f aca="true" t="shared" si="10" ref="AI5:AI6">$AF5-X5</f>
        <v>0.04699999999999971</v>
      </c>
      <c r="AJ5" s="61">
        <f aca="true" t="shared" si="11" ref="AJ5:AJ6">$AF5-Y5</f>
        <v>0.012779999999999347</v>
      </c>
      <c r="AK5" s="61">
        <f aca="true" t="shared" si="12" ref="AK5:AK6">SQRT(AJ5^2)</f>
        <v>0.012779999999999347</v>
      </c>
      <c r="AL5" s="61">
        <f aca="true" t="shared" si="13" ref="AL5:AL6">$AF5-Z5</f>
        <v>0.02242099999999958</v>
      </c>
      <c r="AM5" s="61">
        <f aca="true" t="shared" si="14" ref="AM5:AM6">SQRT(AL5^2)</f>
        <v>0.02242099999999958</v>
      </c>
      <c r="AN5" s="61">
        <f aca="true" t="shared" si="15" ref="AN5:AN6">$AF5-AB5</f>
        <v>0.47776191649999955</v>
      </c>
      <c r="AO5" s="61">
        <f aca="true" t="shared" si="16" ref="AO5:AO6">$AF5-AA5</f>
        <v>0.4874029164999998</v>
      </c>
      <c r="AP5" s="61">
        <f aca="true" t="shared" si="17" ref="AP5:AP6">SQRT(AO5^2)</f>
        <v>0.4874029164999998</v>
      </c>
      <c r="AQ5" s="61">
        <f aca="true" t="shared" si="18" ref="AQ5:AQ6">$AF5-AC5</f>
        <v>0.054633048999999545</v>
      </c>
      <c r="AR5" s="61">
        <f aca="true" t="shared" si="19" ref="AR5:AR6">SQRT(AQ5^2)</f>
        <v>0.054633048999999545</v>
      </c>
      <c r="AS5" s="61">
        <f aca="true" t="shared" si="20" ref="AS5:AS21">$AF5-AD5</f>
        <v>0.04965961109999917</v>
      </c>
      <c r="AT5" s="61">
        <f aca="true" t="shared" si="21" ref="AT5:AT6">SQRT(AS5^2)</f>
        <v>0.04965961109999917</v>
      </c>
      <c r="AV5" s="34">
        <v>0.049659611099999196</v>
      </c>
      <c r="AW5" s="34">
        <v>0.0224209999999996</v>
      </c>
      <c r="BT5"/>
      <c r="BU5"/>
      <c r="BV5"/>
      <c r="BW5" s="31" t="s">
        <v>26</v>
      </c>
      <c r="BX5" s="30" t="s">
        <v>27</v>
      </c>
      <c r="BY5" s="31" t="s">
        <v>35</v>
      </c>
      <c r="BZ5"/>
      <c r="CA5"/>
      <c r="CB5" s="30"/>
      <c r="CC5"/>
      <c r="CD5" s="30"/>
      <c r="CE5"/>
      <c r="CF5" s="30"/>
      <c r="CG5"/>
    </row>
    <row r="6" spans="1:85" s="34" customFormat="1" ht="15.75">
      <c r="A6" s="21"/>
      <c r="B6" s="21"/>
      <c r="C6" s="21"/>
      <c r="D6" s="36">
        <f t="shared" si="3"/>
        <v>0</v>
      </c>
      <c r="E6" s="53" t="s">
        <v>36</v>
      </c>
      <c r="F6" s="38">
        <f t="shared" si="0"/>
        <v>0</v>
      </c>
      <c r="G6" s="54">
        <v>4.40002</v>
      </c>
      <c r="H6" s="54">
        <v>4.31885</v>
      </c>
      <c r="I6" s="54">
        <v>-0.4235494588</v>
      </c>
      <c r="J6" s="54">
        <v>-0.0378438888</v>
      </c>
      <c r="K6" s="54">
        <v>-0.0254704143</v>
      </c>
      <c r="L6" s="54">
        <v>-0.129363324</v>
      </c>
      <c r="M6" s="55">
        <f t="shared" si="4"/>
        <v>-0.02158800000000005</v>
      </c>
      <c r="N6" s="55">
        <v>-0.692426</v>
      </c>
      <c r="O6" s="55">
        <v>-0.785403</v>
      </c>
      <c r="P6" s="54">
        <v>-0.7879229999999999</v>
      </c>
      <c r="Q6" s="54">
        <v>-0.902488</v>
      </c>
      <c r="R6" s="56">
        <f t="shared" si="5"/>
        <v>4.378431999999999</v>
      </c>
      <c r="S6" s="57">
        <f t="shared" si="6"/>
        <v>3.954882541199999</v>
      </c>
      <c r="T6" s="57">
        <f t="shared" si="7"/>
        <v>3.9764705411999994</v>
      </c>
      <c r="U6" s="57">
        <f t="shared" si="8"/>
        <v>4.362176111199999</v>
      </c>
      <c r="V6" s="57">
        <f t="shared" si="9"/>
        <v>4.352961585699999</v>
      </c>
      <c r="W6" s="58">
        <v>3.965</v>
      </c>
      <c r="X6" s="56">
        <f>H6-G4</f>
        <v>-0.020779999999999355</v>
      </c>
      <c r="Y6" s="56">
        <f>G6-G4</f>
        <v>0.060389999999999944</v>
      </c>
      <c r="Z6" s="56">
        <f>R6-$G4</f>
        <v>0.03880199999999956</v>
      </c>
      <c r="AA6" s="59">
        <f>S6-$G4</f>
        <v>-0.3847474588000006</v>
      </c>
      <c r="AB6" s="59">
        <f>T6-$G4</f>
        <v>-0.3631594588000002</v>
      </c>
      <c r="AC6" s="59">
        <f>U6-$G4</f>
        <v>0.022546111199999608</v>
      </c>
      <c r="AD6" s="59">
        <f>V6-$G4</f>
        <v>0.013331585699999593</v>
      </c>
      <c r="AE6" s="59">
        <v>0.0133315856999996</v>
      </c>
      <c r="AF6" s="60">
        <f>W6-$W4</f>
        <v>0.040999999999999925</v>
      </c>
      <c r="AG6" s="47">
        <f t="shared" si="1"/>
        <v>0</v>
      </c>
      <c r="AH6" s="47">
        <f t="shared" si="2"/>
        <v>0</v>
      </c>
      <c r="AI6" s="61">
        <f t="shared" si="10"/>
        <v>0.06177999999999928</v>
      </c>
      <c r="AJ6" s="61">
        <f t="shared" si="11"/>
        <v>-0.01939000000000002</v>
      </c>
      <c r="AK6" s="61">
        <f t="shared" si="12"/>
        <v>0.01939000000000002</v>
      </c>
      <c r="AL6" s="61">
        <f t="shared" si="13"/>
        <v>0.0021980000000003663</v>
      </c>
      <c r="AM6" s="61">
        <f t="shared" si="14"/>
        <v>0.0021980000000003663</v>
      </c>
      <c r="AN6" s="61">
        <f t="shared" si="15"/>
        <v>0.40415945880000015</v>
      </c>
      <c r="AO6" s="61">
        <f t="shared" si="16"/>
        <v>0.42574745880000053</v>
      </c>
      <c r="AP6" s="61">
        <f t="shared" si="17"/>
        <v>0.42574745880000053</v>
      </c>
      <c r="AQ6" s="61">
        <f t="shared" si="18"/>
        <v>0.018453888800000318</v>
      </c>
      <c r="AR6" s="61">
        <f t="shared" si="19"/>
        <v>0.018453888800000318</v>
      </c>
      <c r="AS6" s="61">
        <f t="shared" si="20"/>
        <v>0.027668414300000332</v>
      </c>
      <c r="AT6" s="61">
        <f t="shared" si="21"/>
        <v>0.027668414300000332</v>
      </c>
      <c r="AV6" s="34">
        <v>0.027668414300000298</v>
      </c>
      <c r="AW6" s="34">
        <v>0.0021980000000003403</v>
      </c>
      <c r="BT6"/>
      <c r="BU6"/>
      <c r="BV6"/>
      <c r="BZ6"/>
      <c r="CA6"/>
      <c r="CC6"/>
      <c r="CE6"/>
      <c r="CG6"/>
    </row>
    <row r="7" spans="1:72" s="52" customFormat="1" ht="17.25">
      <c r="A7" s="35"/>
      <c r="B7" s="35"/>
      <c r="C7" s="35"/>
      <c r="D7" s="36">
        <f>$E$2</f>
        <v>0</v>
      </c>
      <c r="E7" s="37" t="s">
        <v>37</v>
      </c>
      <c r="F7" s="38">
        <f t="shared" si="0"/>
        <v>0</v>
      </c>
      <c r="G7" s="39">
        <v>5.18315</v>
      </c>
      <c r="H7" s="39"/>
      <c r="I7" s="40"/>
      <c r="J7" s="40"/>
      <c r="K7" s="40"/>
      <c r="L7" s="40"/>
      <c r="M7" s="41"/>
      <c r="N7" s="41"/>
      <c r="O7" s="41"/>
      <c r="P7" s="40"/>
      <c r="Q7" s="40"/>
      <c r="R7" s="42"/>
      <c r="S7" s="43"/>
      <c r="T7" s="43"/>
      <c r="U7" s="44"/>
      <c r="V7" s="44"/>
      <c r="W7" s="45">
        <v>4.6850000000000005</v>
      </c>
      <c r="X7" s="46"/>
      <c r="Y7" s="46"/>
      <c r="Z7" s="46"/>
      <c r="AA7" s="47"/>
      <c r="AB7" s="47"/>
      <c r="AC7" s="47"/>
      <c r="AD7" s="47"/>
      <c r="AE7" s="47"/>
      <c r="AF7" s="48"/>
      <c r="AG7" s="47">
        <f t="shared" si="1"/>
        <v>0.49814999999999987</v>
      </c>
      <c r="AH7" s="47">
        <f t="shared" si="2"/>
        <v>9.807091796614949E-05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61">
        <f t="shared" si="20"/>
        <v>0</v>
      </c>
      <c r="AT7" s="50"/>
      <c r="AV7" s="52">
        <v>0</v>
      </c>
      <c r="BT7" s="30" t="s">
        <v>92</v>
      </c>
    </row>
    <row r="8" spans="1:72" s="34" customFormat="1" ht="15.75">
      <c r="A8" s="21"/>
      <c r="B8" s="21"/>
      <c r="C8" s="21"/>
      <c r="D8" s="36">
        <f aca="true" t="shared" si="22" ref="D8:D9">$AV$66</f>
        <v>0</v>
      </c>
      <c r="E8" s="53" t="s">
        <v>34</v>
      </c>
      <c r="F8" s="38">
        <f t="shared" si="0"/>
        <v>0</v>
      </c>
      <c r="G8" s="54">
        <v>5.15834</v>
      </c>
      <c r="H8" s="54">
        <f>G7-0.01</f>
        <v>5.173150000000001</v>
      </c>
      <c r="I8" s="54">
        <v>-0.646080532</v>
      </c>
      <c r="J8" s="54">
        <v>-0.0232359166</v>
      </c>
      <c r="K8" s="54">
        <v>-0.0204388442</v>
      </c>
      <c r="L8" s="54">
        <v>-0.0454080787</v>
      </c>
      <c r="M8" s="55">
        <f aca="true" t="shared" si="23" ref="M8:M9">((N8-O8)-(P8-Q8))*$M$2</f>
        <v>0.0021809999999999885</v>
      </c>
      <c r="N8" s="55">
        <v>-0.24376699999999998</v>
      </c>
      <c r="O8" s="55">
        <v>-0.229598</v>
      </c>
      <c r="P8" s="54">
        <v>-0.28627199999999997</v>
      </c>
      <c r="Q8" s="54">
        <v>-0.269922</v>
      </c>
      <c r="R8" s="56">
        <f aca="true" t="shared" si="24" ref="R8:R9">G8+M8</f>
        <v>5.160521</v>
      </c>
      <c r="S8" s="57">
        <f aca="true" t="shared" si="25" ref="S8:S9">R8+I8</f>
        <v>4.514440468</v>
      </c>
      <c r="T8" s="57">
        <f aca="true" t="shared" si="26" ref="T8:T9">G8+I8</f>
        <v>4.512259468</v>
      </c>
      <c r="U8" s="57">
        <f aca="true" t="shared" si="27" ref="U8:U9">(G8+J8)</f>
        <v>5.1351040834</v>
      </c>
      <c r="V8" s="57">
        <f aca="true" t="shared" si="28" ref="V8:V9">(R8+K8)</f>
        <v>5.1400821558</v>
      </c>
      <c r="W8" s="58">
        <v>4.563</v>
      </c>
      <c r="X8" s="56">
        <f>H8-G7</f>
        <v>-0.009999999999999787</v>
      </c>
      <c r="Y8" s="56">
        <f>G8-G7</f>
        <v>-0.024810000000000443</v>
      </c>
      <c r="Z8" s="56">
        <f>R8-$G7</f>
        <v>-0.022629000000000232</v>
      </c>
      <c r="AA8" s="59">
        <f>S8-$G7</f>
        <v>-0.6687095320000003</v>
      </c>
      <c r="AB8" s="59">
        <f>T8-$G7</f>
        <v>-0.6708905320000005</v>
      </c>
      <c r="AC8" s="59">
        <f>U8-$G7</f>
        <v>-0.04804591660000046</v>
      </c>
      <c r="AD8" s="59">
        <f>V8-$G7</f>
        <v>-0.043067844200000316</v>
      </c>
      <c r="AE8" s="59">
        <v>-0.0430678442000003</v>
      </c>
      <c r="AF8" s="60">
        <f aca="true" t="shared" si="29" ref="AF8:AF9">W8-$W$7</f>
        <v>-0.12200000000000077</v>
      </c>
      <c r="AG8" s="47">
        <f t="shared" si="1"/>
        <v>0</v>
      </c>
      <c r="AH8" s="47">
        <f t="shared" si="2"/>
        <v>0</v>
      </c>
      <c r="AI8" s="61">
        <f aca="true" t="shared" si="30" ref="AI8:AI9">$AF8-X8</f>
        <v>-0.11200000000000099</v>
      </c>
      <c r="AJ8" s="61">
        <f aca="true" t="shared" si="31" ref="AJ8:AJ9">$AF8-Y8</f>
        <v>-0.09719000000000033</v>
      </c>
      <c r="AK8" s="61">
        <f aca="true" t="shared" si="32" ref="AK8:AK9">SQRT(AJ8^2)</f>
        <v>0.09719000000000033</v>
      </c>
      <c r="AL8" s="61">
        <f aca="true" t="shared" si="33" ref="AL8:AL9">$AF8-Z8</f>
        <v>-0.09937100000000054</v>
      </c>
      <c r="AM8" s="61">
        <f aca="true" t="shared" si="34" ref="AM8:AM9">SQRT(AL8^2)</f>
        <v>0.09937100000000054</v>
      </c>
      <c r="AN8" s="61">
        <f aca="true" t="shared" si="35" ref="AN8:AN9">$AF8-AB8</f>
        <v>0.5488905319999997</v>
      </c>
      <c r="AO8" s="61">
        <f aca="true" t="shared" si="36" ref="AO8:AO9">$AF8-AA8</f>
        <v>0.5467095319999995</v>
      </c>
      <c r="AP8" s="61">
        <f aca="true" t="shared" si="37" ref="AP8:AP9">SQRT(AO8^2)</f>
        <v>0.5467095319999995</v>
      </c>
      <c r="AQ8" s="61">
        <f aca="true" t="shared" si="38" ref="AQ8:AQ9">$AF8-AC8</f>
        <v>-0.07395408340000031</v>
      </c>
      <c r="AR8" s="61">
        <f aca="true" t="shared" si="39" ref="AR8:AR9">SQRT(AQ8^2)</f>
        <v>0.07395408340000031</v>
      </c>
      <c r="AS8" s="61">
        <f t="shared" si="20"/>
        <v>-0.07893215580000046</v>
      </c>
      <c r="AT8" s="61">
        <f aca="true" t="shared" si="40" ref="AT8:AT9">SQRT(AS8^2)</f>
        <v>0.07893215580000046</v>
      </c>
      <c r="AV8" s="34">
        <v>-0.0789321558000007</v>
      </c>
      <c r="AW8" s="34">
        <v>-0.09937100000000079</v>
      </c>
      <c r="BT8" s="30" t="s">
        <v>93</v>
      </c>
    </row>
    <row r="9" spans="1:72" s="34" customFormat="1" ht="15.75">
      <c r="A9" s="21"/>
      <c r="B9" s="21"/>
      <c r="C9" s="21"/>
      <c r="D9" s="36">
        <f t="shared" si="22"/>
        <v>0</v>
      </c>
      <c r="E9" s="53" t="s">
        <v>36</v>
      </c>
      <c r="F9" s="38">
        <f t="shared" si="0"/>
        <v>0</v>
      </c>
      <c r="G9" s="54">
        <v>5.0945</v>
      </c>
      <c r="H9" s="54">
        <v>5.15092</v>
      </c>
      <c r="I9" s="54">
        <v>-0.6260774083</v>
      </c>
      <c r="J9" s="54">
        <v>-0.028147256000000002</v>
      </c>
      <c r="K9" s="54">
        <v>-0.027356549</v>
      </c>
      <c r="L9" s="54">
        <v>-0.129363324</v>
      </c>
      <c r="M9" s="55">
        <f t="shared" si="23"/>
        <v>0.0071309999999999985</v>
      </c>
      <c r="N9" s="55">
        <v>-0.8532649999999999</v>
      </c>
      <c r="O9" s="55">
        <v>-0.785403</v>
      </c>
      <c r="P9" s="54">
        <v>-0.9774809999999999</v>
      </c>
      <c r="Q9" s="54">
        <v>-0.902488</v>
      </c>
      <c r="R9" s="56">
        <f t="shared" si="24"/>
        <v>5.101631</v>
      </c>
      <c r="S9" s="57">
        <f t="shared" si="25"/>
        <v>4.475553591700001</v>
      </c>
      <c r="T9" s="57">
        <f t="shared" si="26"/>
        <v>4.4684225917</v>
      </c>
      <c r="U9" s="57">
        <f t="shared" si="27"/>
        <v>5.0663527440000005</v>
      </c>
      <c r="V9" s="57">
        <f t="shared" si="28"/>
        <v>5.074274451</v>
      </c>
      <c r="W9" s="58">
        <v>4.534</v>
      </c>
      <c r="X9" s="56">
        <f>H9-G7</f>
        <v>-0.0322300000000002</v>
      </c>
      <c r="Y9" s="56">
        <f>G9-G7</f>
        <v>-0.08865000000000034</v>
      </c>
      <c r="Z9" s="56">
        <f>R9-$G7</f>
        <v>-0.08151900000000012</v>
      </c>
      <c r="AA9" s="59">
        <f>S9-$G7</f>
        <v>-0.7075964082999997</v>
      </c>
      <c r="AB9" s="59">
        <f>T9-$G7</f>
        <v>-0.7147274083000008</v>
      </c>
      <c r="AC9" s="59">
        <f>U9-$G7</f>
        <v>-0.1167972559999999</v>
      </c>
      <c r="AD9" s="59">
        <f>V9-$G7</f>
        <v>-0.1088755490000004</v>
      </c>
      <c r="AE9" s="59">
        <v>-0.108875549</v>
      </c>
      <c r="AF9" s="60">
        <f t="shared" si="29"/>
        <v>-0.1510000000000007</v>
      </c>
      <c r="AG9" s="47">
        <f t="shared" si="1"/>
        <v>0</v>
      </c>
      <c r="AH9" s="47">
        <f t="shared" si="2"/>
        <v>0</v>
      </c>
      <c r="AI9" s="61">
        <f t="shared" si="30"/>
        <v>-0.11877000000000049</v>
      </c>
      <c r="AJ9" s="61">
        <f t="shared" si="31"/>
        <v>-0.06235000000000035</v>
      </c>
      <c r="AK9" s="61">
        <f t="shared" si="32"/>
        <v>0.06235000000000035</v>
      </c>
      <c r="AL9" s="61">
        <f t="shared" si="33"/>
        <v>-0.06948100000000057</v>
      </c>
      <c r="AM9" s="61">
        <f t="shared" si="34"/>
        <v>0.06948100000000057</v>
      </c>
      <c r="AN9" s="61">
        <f t="shared" si="35"/>
        <v>0.5637274083000001</v>
      </c>
      <c r="AO9" s="61">
        <f t="shared" si="36"/>
        <v>0.556596408299999</v>
      </c>
      <c r="AP9" s="61">
        <f t="shared" si="37"/>
        <v>0.556596408299999</v>
      </c>
      <c r="AQ9" s="61">
        <f t="shared" si="38"/>
        <v>-0.034202744000000784</v>
      </c>
      <c r="AR9" s="61">
        <f t="shared" si="39"/>
        <v>0.034202744000000784</v>
      </c>
      <c r="AS9" s="61">
        <f t="shared" si="20"/>
        <v>-0.042124451000000285</v>
      </c>
      <c r="AT9" s="61">
        <f t="shared" si="40"/>
        <v>0.042124451000000285</v>
      </c>
      <c r="AV9" s="34">
        <v>-0.0421244510000006</v>
      </c>
      <c r="AW9" s="34">
        <v>-0.0694810000000009</v>
      </c>
      <c r="BT9" s="30" t="s">
        <v>89</v>
      </c>
    </row>
    <row r="10" spans="1:72" s="52" customFormat="1" ht="15.75">
      <c r="A10" s="35"/>
      <c r="B10" s="35"/>
      <c r="C10" s="35"/>
      <c r="D10" s="36">
        <f>$E$2</f>
        <v>0</v>
      </c>
      <c r="E10" s="37" t="s">
        <v>38</v>
      </c>
      <c r="F10" s="38">
        <f t="shared" si="0"/>
        <v>0</v>
      </c>
      <c r="G10" s="39">
        <v>5.10061</v>
      </c>
      <c r="H10" s="39"/>
      <c r="I10" s="40"/>
      <c r="J10" s="40"/>
      <c r="K10" s="40"/>
      <c r="L10" s="40"/>
      <c r="M10" s="41"/>
      <c r="N10" s="41"/>
      <c r="O10" s="41"/>
      <c r="P10" s="40"/>
      <c r="Q10" s="40"/>
      <c r="R10" s="42"/>
      <c r="S10" s="43"/>
      <c r="T10" s="43"/>
      <c r="U10" s="44"/>
      <c r="V10" s="44"/>
      <c r="W10" s="45">
        <v>4.44</v>
      </c>
      <c r="X10" s="46"/>
      <c r="Y10" s="46"/>
      <c r="Z10" s="46"/>
      <c r="AA10" s="47"/>
      <c r="AB10" s="47"/>
      <c r="AC10" s="47"/>
      <c r="AD10" s="47"/>
      <c r="AE10" s="47"/>
      <c r="AF10" s="48"/>
      <c r="AG10" s="47">
        <f t="shared" si="1"/>
        <v>0.6606099999999993</v>
      </c>
      <c r="AH10" s="47">
        <f t="shared" si="2"/>
        <v>0.0232736150032757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61">
        <f t="shared" si="20"/>
        <v>0</v>
      </c>
      <c r="AT10" s="50"/>
      <c r="AV10" s="52">
        <v>0</v>
      </c>
      <c r="BT10" s="30" t="s">
        <v>91</v>
      </c>
    </row>
    <row r="11" spans="1:49" s="34" customFormat="1" ht="15.75">
      <c r="A11" s="21"/>
      <c r="B11" s="21"/>
      <c r="C11" s="21"/>
      <c r="D11" s="36">
        <f aca="true" t="shared" si="41" ref="D11:D12">$AV$66</f>
        <v>0</v>
      </c>
      <c r="E11" s="53" t="s">
        <v>34</v>
      </c>
      <c r="F11" s="38">
        <f t="shared" si="0"/>
        <v>0</v>
      </c>
      <c r="G11" s="54">
        <v>5.10399</v>
      </c>
      <c r="H11" s="54"/>
      <c r="I11" s="54">
        <v>-0.0266360156</v>
      </c>
      <c r="J11" s="54">
        <v>-0.0042543896</v>
      </c>
      <c r="K11" s="54">
        <v>-0.0017073644</v>
      </c>
      <c r="L11" s="54">
        <v>-0.012406852900000001</v>
      </c>
      <c r="M11" s="55">
        <f aca="true" t="shared" si="42" ref="M11:M12">((N11-O11)-(P11-Q11))*$M$2</f>
        <v>-0.0012479999999999852</v>
      </c>
      <c r="N11" s="55">
        <v>-0.110953</v>
      </c>
      <c r="O11" s="55">
        <v>-0.11942000000000001</v>
      </c>
      <c r="P11" s="54">
        <v>-0.12082699999999999</v>
      </c>
      <c r="Q11" s="54">
        <v>-0.130542</v>
      </c>
      <c r="R11" s="56">
        <f aca="true" t="shared" si="43" ref="R11:R12">G11+M11</f>
        <v>5.102741999999999</v>
      </c>
      <c r="S11" s="57">
        <f aca="true" t="shared" si="44" ref="S11:S12">R11+I11</f>
        <v>5.076105984399999</v>
      </c>
      <c r="T11" s="57">
        <f aca="true" t="shared" si="45" ref="T11:T12">G11+I11</f>
        <v>5.077353984399999</v>
      </c>
      <c r="U11" s="57">
        <f aca="true" t="shared" si="46" ref="U11:U12">(G11+J11)</f>
        <v>5.0997356104</v>
      </c>
      <c r="V11" s="57">
        <f aca="true" t="shared" si="47" ref="V11:V12">(R11+K11)</f>
        <v>5.1010346356</v>
      </c>
      <c r="W11" s="58">
        <v>4.441</v>
      </c>
      <c r="X11" s="56">
        <f>H11-G10</f>
        <v>-5.10061</v>
      </c>
      <c r="Y11" s="56">
        <f>G11-G10</f>
        <v>0.0033799999999999386</v>
      </c>
      <c r="Z11" s="56">
        <f>R11-$G10</f>
        <v>0.0021319999999995787</v>
      </c>
      <c r="AA11" s="59">
        <f>S11-$G10</f>
        <v>-0.024504015600000706</v>
      </c>
      <c r="AB11" s="59">
        <f>T11-$G10</f>
        <v>-0.023256015600000346</v>
      </c>
      <c r="AC11" s="59">
        <f>U11-$G10</f>
        <v>-0.0008743895999998585</v>
      </c>
      <c r="AD11" s="59">
        <f>V11-$G10</f>
        <v>0.00042463559999994516</v>
      </c>
      <c r="AE11" s="59">
        <v>0.00042463559999994505</v>
      </c>
      <c r="AF11" s="60">
        <f>W11-$W10</f>
        <v>0.0009999999999994458</v>
      </c>
      <c r="AG11" s="47">
        <f t="shared" si="1"/>
        <v>0</v>
      </c>
      <c r="AH11" s="47">
        <f t="shared" si="2"/>
        <v>0</v>
      </c>
      <c r="AI11" s="61">
        <f aca="true" t="shared" si="48" ref="AI11:AI12">$AF11-X11</f>
        <v>5.101609999999999</v>
      </c>
      <c r="AJ11" s="61">
        <f aca="true" t="shared" si="49" ref="AJ11:AJ12">$AF11-Y11</f>
        <v>-0.002380000000000493</v>
      </c>
      <c r="AK11" s="61">
        <f aca="true" t="shared" si="50" ref="AK11:AK12">SQRT(AJ11^2)</f>
        <v>0.002380000000000493</v>
      </c>
      <c r="AL11" s="61">
        <f aca="true" t="shared" si="51" ref="AL11:AL12">$AF11-Z11</f>
        <v>-0.001132000000000133</v>
      </c>
      <c r="AM11" s="61">
        <f aca="true" t="shared" si="52" ref="AM11:AM12">SQRT(AL11^2)</f>
        <v>0.001132000000000133</v>
      </c>
      <c r="AN11" s="61">
        <f aca="true" t="shared" si="53" ref="AN11:AN12">$AF11-AB11</f>
        <v>0.02425601559999979</v>
      </c>
      <c r="AO11" s="61">
        <f aca="true" t="shared" si="54" ref="AO11:AO12">$AF11-AA11</f>
        <v>0.02550401560000015</v>
      </c>
      <c r="AP11" s="61">
        <f aca="true" t="shared" si="55" ref="AP11:AP12">SQRT(AO11^2)</f>
        <v>0.02550401560000015</v>
      </c>
      <c r="AQ11" s="61">
        <f aca="true" t="shared" si="56" ref="AQ11:AQ12">$AF11-AC11</f>
        <v>0.0018743895999993043</v>
      </c>
      <c r="AR11" s="61">
        <f aca="true" t="shared" si="57" ref="AR11:AR12">SQRT(AQ11^2)</f>
        <v>0.0018743895999993043</v>
      </c>
      <c r="AS11" s="61">
        <f t="shared" si="20"/>
        <v>0.0005753643999995006</v>
      </c>
      <c r="AT11" s="61">
        <f aca="true" t="shared" si="58" ref="AT11:AT12">SQRT(AS11^2)</f>
        <v>0.0005753643999995006</v>
      </c>
      <c r="AV11" s="34">
        <v>0.000575364399999501</v>
      </c>
      <c r="AW11" s="34">
        <v>-0.00113200000000013</v>
      </c>
    </row>
    <row r="12" spans="1:72" s="34" customFormat="1" ht="15.75">
      <c r="A12" s="21"/>
      <c r="B12" s="21"/>
      <c r="C12" s="21"/>
      <c r="D12" s="36">
        <f t="shared" si="41"/>
        <v>0</v>
      </c>
      <c r="E12" s="53" t="s">
        <v>36</v>
      </c>
      <c r="F12" s="38">
        <f t="shared" si="0"/>
        <v>0</v>
      </c>
      <c r="G12" s="54">
        <v>5.1121</v>
      </c>
      <c r="H12" s="54">
        <v>5.08473</v>
      </c>
      <c r="I12" s="54">
        <v>-0.0231311272</v>
      </c>
      <c r="J12" s="54">
        <v>-0.0040173456000000005</v>
      </c>
      <c r="K12" s="54">
        <v>-0.0016159051</v>
      </c>
      <c r="L12" s="54">
        <v>-0.0362967537</v>
      </c>
      <c r="M12" s="55">
        <f t="shared" si="42"/>
        <v>-0.003452000000000066</v>
      </c>
      <c r="N12" s="55">
        <v>-0.360064</v>
      </c>
      <c r="O12" s="55">
        <v>-0.38581699999999997</v>
      </c>
      <c r="P12" s="54">
        <v>-0.389545</v>
      </c>
      <c r="Q12" s="54">
        <v>-0.41875</v>
      </c>
      <c r="R12" s="56">
        <f t="shared" si="43"/>
        <v>5.108648</v>
      </c>
      <c r="S12" s="57">
        <f t="shared" si="44"/>
        <v>5.0855168727999995</v>
      </c>
      <c r="T12" s="57">
        <f t="shared" si="45"/>
        <v>5.0889688728</v>
      </c>
      <c r="U12" s="57">
        <f t="shared" si="46"/>
        <v>5.1080826543999995</v>
      </c>
      <c r="V12" s="57">
        <f t="shared" si="47"/>
        <v>5.107032094899999</v>
      </c>
      <c r="W12" s="58">
        <v>4.441</v>
      </c>
      <c r="X12" s="56">
        <f>H12-G10</f>
        <v>-0.015879999999999228</v>
      </c>
      <c r="Y12" s="56">
        <f>G12-G10</f>
        <v>0.011490000000000222</v>
      </c>
      <c r="Z12" s="56">
        <f>R12-$G10</f>
        <v>0.00803799999999999</v>
      </c>
      <c r="AA12" s="59">
        <f>S12-$G10</f>
        <v>-0.015093127200000112</v>
      </c>
      <c r="AB12" s="59">
        <f>T12-$G10</f>
        <v>-0.011641127199999879</v>
      </c>
      <c r="AC12" s="59">
        <f>U12-$G10</f>
        <v>0.0074726543999998896</v>
      </c>
      <c r="AD12" s="59">
        <f>V12-$G10</f>
        <v>0.006422094899999564</v>
      </c>
      <c r="AE12" s="59">
        <v>0.006422094899999561</v>
      </c>
      <c r="AF12" s="60">
        <f>W12-$W10</f>
        <v>0.0009999999999994458</v>
      </c>
      <c r="AG12" s="47">
        <f t="shared" si="1"/>
        <v>0</v>
      </c>
      <c r="AH12" s="47">
        <f t="shared" si="2"/>
        <v>0</v>
      </c>
      <c r="AI12" s="61">
        <f t="shared" si="48"/>
        <v>0.016879999999998674</v>
      </c>
      <c r="AJ12" s="61">
        <f t="shared" si="49"/>
        <v>-0.010490000000000776</v>
      </c>
      <c r="AK12" s="61">
        <f t="shared" si="50"/>
        <v>0.010490000000000776</v>
      </c>
      <c r="AL12" s="61">
        <f t="shared" si="51"/>
        <v>-0.007038000000000544</v>
      </c>
      <c r="AM12" s="61">
        <f t="shared" si="52"/>
        <v>0.007038000000000544</v>
      </c>
      <c r="AN12" s="61">
        <f t="shared" si="53"/>
        <v>0.012641127199999325</v>
      </c>
      <c r="AO12" s="61">
        <f t="shared" si="54"/>
        <v>0.016093127199999557</v>
      </c>
      <c r="AP12" s="61">
        <f t="shared" si="55"/>
        <v>0.016093127199999557</v>
      </c>
      <c r="AQ12" s="61">
        <f t="shared" si="56"/>
        <v>-0.006472654400000444</v>
      </c>
      <c r="AR12" s="61">
        <f t="shared" si="57"/>
        <v>0.006472654400000444</v>
      </c>
      <c r="AS12" s="61">
        <f t="shared" si="20"/>
        <v>-0.005422094900000118</v>
      </c>
      <c r="AT12" s="61">
        <f t="shared" si="58"/>
        <v>0.005422094900000118</v>
      </c>
      <c r="AV12" s="34">
        <v>-0.00542209490000012</v>
      </c>
      <c r="AW12" s="34">
        <v>-0.00703800000000054</v>
      </c>
      <c r="BT12" s="30" t="s">
        <v>94</v>
      </c>
    </row>
    <row r="13" spans="1:72" s="52" customFormat="1" ht="15.75">
      <c r="A13" s="35"/>
      <c r="B13" s="35"/>
      <c r="C13" s="35"/>
      <c r="D13" s="36">
        <f>$E$2</f>
        <v>0</v>
      </c>
      <c r="E13" s="37" t="s">
        <v>39</v>
      </c>
      <c r="F13" s="38">
        <f t="shared" si="0"/>
        <v>0</v>
      </c>
      <c r="G13" s="39">
        <v>5.70773</v>
      </c>
      <c r="H13" s="39"/>
      <c r="I13" s="40"/>
      <c r="J13" s="40"/>
      <c r="K13" s="40"/>
      <c r="L13" s="40"/>
      <c r="M13" s="41"/>
      <c r="N13" s="41"/>
      <c r="O13" s="41"/>
      <c r="P13" s="40"/>
      <c r="Q13" s="40"/>
      <c r="R13" s="42"/>
      <c r="S13" s="43"/>
      <c r="T13" s="43"/>
      <c r="U13" s="44"/>
      <c r="V13" s="44"/>
      <c r="W13" s="45">
        <v>5.2</v>
      </c>
      <c r="X13" s="46"/>
      <c r="Y13" s="46"/>
      <c r="Z13" s="46"/>
      <c r="AA13" s="47"/>
      <c r="AB13" s="47"/>
      <c r="AC13" s="47"/>
      <c r="AD13" s="47"/>
      <c r="AE13" s="47"/>
      <c r="AF13" s="48"/>
      <c r="AG13" s="47">
        <f t="shared" si="1"/>
        <v>0.5077299999999996</v>
      </c>
      <c r="AH13" s="47">
        <f t="shared" si="2"/>
        <v>1.0437822262697861E-07</v>
      </c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61">
        <f t="shared" si="20"/>
        <v>0</v>
      </c>
      <c r="AT13" s="50"/>
      <c r="AV13" s="52">
        <v>0</v>
      </c>
      <c r="BT13" s="34"/>
    </row>
    <row r="14" spans="1:49" s="34" customFormat="1" ht="15.75">
      <c r="A14" s="21"/>
      <c r="B14" s="21"/>
      <c r="C14" s="21"/>
      <c r="D14" s="36">
        <f aca="true" t="shared" si="59" ref="D14:D15">$AV$66</f>
        <v>0</v>
      </c>
      <c r="E14" s="53" t="s">
        <v>34</v>
      </c>
      <c r="F14" s="38">
        <f t="shared" si="0"/>
        <v>0</v>
      </c>
      <c r="G14" s="54">
        <v>5.70834</v>
      </c>
      <c r="H14" s="54"/>
      <c r="I14" s="54">
        <v>-0.0924666229</v>
      </c>
      <c r="J14" s="54">
        <v>-0.0307690972</v>
      </c>
      <c r="K14" s="54">
        <v>-0.0263425353</v>
      </c>
      <c r="L14" s="54">
        <v>-0.012406852900000001</v>
      </c>
      <c r="M14" s="55">
        <f aca="true" t="shared" si="60" ref="M14:M15">((N14-O14)-(P14-Q14))*$M$2</f>
        <v>-0.003130999999999967</v>
      </c>
      <c r="N14" s="55">
        <v>-0.117848</v>
      </c>
      <c r="O14" s="55">
        <v>-0.11942000000000001</v>
      </c>
      <c r="P14" s="54">
        <v>-0.125839</v>
      </c>
      <c r="Q14" s="54">
        <v>-0.130542</v>
      </c>
      <c r="R14" s="56">
        <f aca="true" t="shared" si="61" ref="R14:R15">G14+M14</f>
        <v>5.705209</v>
      </c>
      <c r="S14" s="57">
        <f aca="true" t="shared" si="62" ref="S14:S15">R14+I14</f>
        <v>5.6127423771</v>
      </c>
      <c r="T14" s="57">
        <f aca="true" t="shared" si="63" ref="T14:T15">G14+I14</f>
        <v>5.6158733771</v>
      </c>
      <c r="U14" s="57">
        <f aca="true" t="shared" si="64" ref="U14:U15">(G14+J14)</f>
        <v>5.677570902799999</v>
      </c>
      <c r="V14" s="57">
        <f aca="true" t="shared" si="65" ref="V14:V15">(R14+K14)</f>
        <v>5.6788664647</v>
      </c>
      <c r="W14" s="58">
        <v>5.09</v>
      </c>
      <c r="X14" s="56">
        <f>H14-G13</f>
        <v>-5.70773</v>
      </c>
      <c r="Y14" s="56">
        <f>G14-G13</f>
        <v>0.0006099999999999994</v>
      </c>
      <c r="Z14" s="56">
        <f>R14-$G13</f>
        <v>-0.0025209999999997734</v>
      </c>
      <c r="AA14" s="59">
        <f>S14-$G13</f>
        <v>-0.09498762289999974</v>
      </c>
      <c r="AB14" s="59">
        <f>T14-$G13</f>
        <v>-0.09185662289999996</v>
      </c>
      <c r="AC14" s="59">
        <f>U14-$G13</f>
        <v>-0.030159097200000318</v>
      </c>
      <c r="AD14" s="59">
        <f>V14-$G13</f>
        <v>-0.028863535300000187</v>
      </c>
      <c r="AE14" s="59">
        <v>-0.0288635353000002</v>
      </c>
      <c r="AF14" s="60">
        <f>W14-$W13</f>
        <v>-0.11000000000000032</v>
      </c>
      <c r="AG14" s="47">
        <f t="shared" si="1"/>
        <v>0</v>
      </c>
      <c r="AH14" s="47">
        <f t="shared" si="2"/>
        <v>0</v>
      </c>
      <c r="AI14" s="61">
        <f aca="true" t="shared" si="66" ref="AI14:AI15">$AF14-X14</f>
        <v>5.597729999999999</v>
      </c>
      <c r="AJ14" s="61">
        <f aca="true" t="shared" si="67" ref="AJ14:AJ15">$AF14-Y14</f>
        <v>-0.11061000000000032</v>
      </c>
      <c r="AK14" s="61">
        <f aca="true" t="shared" si="68" ref="AK14:AK15">SQRT(AJ14^2)</f>
        <v>0.11061000000000032</v>
      </c>
      <c r="AL14" s="61">
        <f aca="true" t="shared" si="69" ref="AL14:AL15">$AF14-Z14</f>
        <v>-0.10747900000000055</v>
      </c>
      <c r="AM14" s="61">
        <f aca="true" t="shared" si="70" ref="AM14:AM15">SQRT(AL14^2)</f>
        <v>0.10747900000000055</v>
      </c>
      <c r="AN14" s="61">
        <f aca="true" t="shared" si="71" ref="AN14:AN15">$AF14-AB14</f>
        <v>-0.018143377100000357</v>
      </c>
      <c r="AO14" s="61">
        <f aca="true" t="shared" si="72" ref="AO14:AO15">$AF14-AA14</f>
        <v>-0.015012377100000585</v>
      </c>
      <c r="AP14" s="61">
        <f aca="true" t="shared" si="73" ref="AP14:AP15">SQRT(AO14^2)</f>
        <v>0.015012377100000585</v>
      </c>
      <c r="AQ14" s="61">
        <f aca="true" t="shared" si="74" ref="AQ14:AQ15">$AF14-AC14</f>
        <v>-0.0798409028</v>
      </c>
      <c r="AR14" s="61">
        <f aca="true" t="shared" si="75" ref="AR14:AR15">SQRT(AQ14^2)</f>
        <v>0.0798409028</v>
      </c>
      <c r="AS14" s="61">
        <f t="shared" si="20"/>
        <v>-0.08113646470000013</v>
      </c>
      <c r="AT14" s="61">
        <f aca="true" t="shared" si="76" ref="AT14:AT15">SQRT(AS14^2)</f>
        <v>0.08113646470000013</v>
      </c>
      <c r="AV14" s="34">
        <v>-0.0811364646999998</v>
      </c>
      <c r="AW14" s="34">
        <v>-0.10747899999999999</v>
      </c>
    </row>
    <row r="15" spans="1:49" s="34" customFormat="1" ht="15.75">
      <c r="A15" s="21"/>
      <c r="B15" s="21"/>
      <c r="C15" s="21"/>
      <c r="D15" s="36">
        <f t="shared" si="59"/>
        <v>0</v>
      </c>
      <c r="E15" s="53" t="s">
        <v>36</v>
      </c>
      <c r="F15" s="38">
        <f t="shared" si="0"/>
        <v>0</v>
      </c>
      <c r="G15" s="54">
        <v>5.70767</v>
      </c>
      <c r="H15" s="54">
        <v>5.69943</v>
      </c>
      <c r="I15" s="54">
        <v>-0.0854526973</v>
      </c>
      <c r="J15" s="54">
        <v>-0.0319347925</v>
      </c>
      <c r="K15" s="54">
        <v>-0.0276929772</v>
      </c>
      <c r="L15" s="54">
        <v>-0.0362967537</v>
      </c>
      <c r="M15" s="55">
        <f t="shared" si="60"/>
        <v>-0.007767000000000079</v>
      </c>
      <c r="N15" s="55">
        <v>-0.38370000000000004</v>
      </c>
      <c r="O15" s="55">
        <v>-0.38581699999999997</v>
      </c>
      <c r="P15" s="54">
        <v>-0.408866</v>
      </c>
      <c r="Q15" s="54">
        <v>-0.41875</v>
      </c>
      <c r="R15" s="56">
        <f t="shared" si="61"/>
        <v>5.699903</v>
      </c>
      <c r="S15" s="57">
        <f t="shared" si="62"/>
        <v>5.6144503027</v>
      </c>
      <c r="T15" s="57">
        <f t="shared" si="63"/>
        <v>5.6222173027</v>
      </c>
      <c r="U15" s="57">
        <f t="shared" si="64"/>
        <v>5.6757352075</v>
      </c>
      <c r="V15" s="57">
        <f t="shared" si="65"/>
        <v>5.6722100228</v>
      </c>
      <c r="W15" s="58">
        <v>5.08</v>
      </c>
      <c r="X15" s="56">
        <f>H15-G13</f>
        <v>-0.008299999999999308</v>
      </c>
      <c r="Y15" s="56">
        <f>G15-G13</f>
        <v>-5.9999999999504894E-05</v>
      </c>
      <c r="Z15" s="56">
        <f>R15-$G13</f>
        <v>-0.007826999999999806</v>
      </c>
      <c r="AA15" s="59">
        <f>S15-$G13</f>
        <v>-0.09327969729999985</v>
      </c>
      <c r="AB15" s="59">
        <f>T15-$G13</f>
        <v>-0.08551269729999955</v>
      </c>
      <c r="AC15" s="59">
        <f>U15-$G13</f>
        <v>-0.031994792499999924</v>
      </c>
      <c r="AD15" s="59">
        <f>V15-$G13</f>
        <v>-0.035519977199999886</v>
      </c>
      <c r="AE15" s="59">
        <v>-0.0355199771999999</v>
      </c>
      <c r="AF15" s="60">
        <f>W15-$W13</f>
        <v>-0.1200000000000001</v>
      </c>
      <c r="AG15" s="47">
        <f t="shared" si="1"/>
        <v>0</v>
      </c>
      <c r="AH15" s="47">
        <f t="shared" si="2"/>
        <v>0</v>
      </c>
      <c r="AI15" s="61">
        <f t="shared" si="66"/>
        <v>-0.1117000000000008</v>
      </c>
      <c r="AJ15" s="61">
        <f t="shared" si="67"/>
        <v>-0.1199400000000006</v>
      </c>
      <c r="AK15" s="61">
        <f t="shared" si="68"/>
        <v>0.1199400000000006</v>
      </c>
      <c r="AL15" s="61">
        <f t="shared" si="69"/>
        <v>-0.1121730000000003</v>
      </c>
      <c r="AM15" s="61">
        <f t="shared" si="70"/>
        <v>0.1121730000000003</v>
      </c>
      <c r="AN15" s="61">
        <f t="shared" si="71"/>
        <v>-0.034487302700000555</v>
      </c>
      <c r="AO15" s="61">
        <f t="shared" si="72"/>
        <v>-0.026720302700000254</v>
      </c>
      <c r="AP15" s="61">
        <f t="shared" si="73"/>
        <v>0.026720302700000254</v>
      </c>
      <c r="AQ15" s="61">
        <f t="shared" si="74"/>
        <v>-0.08800520750000018</v>
      </c>
      <c r="AR15" s="61">
        <f t="shared" si="75"/>
        <v>0.08800520750000018</v>
      </c>
      <c r="AS15" s="61">
        <f t="shared" si="20"/>
        <v>-0.08448002280000022</v>
      </c>
      <c r="AT15" s="61">
        <f t="shared" si="76"/>
        <v>0.08448002280000022</v>
      </c>
      <c r="AV15" s="34">
        <v>-0.0844800228000001</v>
      </c>
      <c r="AW15" s="34">
        <v>-0.112173</v>
      </c>
    </row>
    <row r="16" spans="1:48" s="52" customFormat="1" ht="15.75">
      <c r="A16" s="35"/>
      <c r="B16" s="35"/>
      <c r="C16" s="35"/>
      <c r="D16" s="36">
        <f>$E$2</f>
        <v>0</v>
      </c>
      <c r="E16" s="37" t="s">
        <v>40</v>
      </c>
      <c r="F16" s="38">
        <f t="shared" si="0"/>
        <v>0</v>
      </c>
      <c r="G16" s="39">
        <v>5.5074000000000005</v>
      </c>
      <c r="H16" s="39"/>
      <c r="I16" s="40"/>
      <c r="J16" s="40"/>
      <c r="K16" s="40"/>
      <c r="L16" s="40"/>
      <c r="M16" s="41"/>
      <c r="N16" s="40"/>
      <c r="O16" s="40"/>
      <c r="P16" s="40"/>
      <c r="Q16" s="40"/>
      <c r="R16" s="42"/>
      <c r="S16" s="43"/>
      <c r="T16" s="43"/>
      <c r="U16" s="44"/>
      <c r="V16" s="44"/>
      <c r="W16" s="45">
        <v>4.975</v>
      </c>
      <c r="X16" s="46"/>
      <c r="Y16" s="46"/>
      <c r="Z16" s="46"/>
      <c r="AA16" s="47"/>
      <c r="AB16" s="47"/>
      <c r="AC16" s="47"/>
      <c r="AD16" s="47"/>
      <c r="AE16" s="47"/>
      <c r="AF16" s="48"/>
      <c r="AG16" s="47">
        <f t="shared" si="1"/>
        <v>0.5324000000000009</v>
      </c>
      <c r="AH16" s="47">
        <f t="shared" si="2"/>
        <v>0.0005927726991545435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61">
        <f t="shared" si="20"/>
        <v>0</v>
      </c>
      <c r="AT16" s="50"/>
      <c r="AV16" s="52">
        <v>0</v>
      </c>
    </row>
    <row r="17" spans="1:49" s="34" customFormat="1" ht="15.75">
      <c r="A17" s="21"/>
      <c r="B17" s="21"/>
      <c r="C17" s="21"/>
      <c r="D17" s="36">
        <f aca="true" t="shared" si="77" ref="D17:D18">$AV$66</f>
        <v>0</v>
      </c>
      <c r="E17" s="53" t="s">
        <v>34</v>
      </c>
      <c r="F17" s="38">
        <f t="shared" si="0"/>
        <v>0</v>
      </c>
      <c r="G17" s="54">
        <v>5.50706</v>
      </c>
      <c r="H17" s="54"/>
      <c r="I17" s="54">
        <v>-0.0780321625</v>
      </c>
      <c r="J17" s="54">
        <v>-0.0035092279</v>
      </c>
      <c r="K17" s="54">
        <v>-0.0022187947</v>
      </c>
      <c r="L17" s="54">
        <v>-0.011909320800000001</v>
      </c>
      <c r="M17" s="55">
        <f aca="true" t="shared" si="78" ref="M17:M18">((N17-O17)-(P17-Q17))*$M$2</f>
        <v>-0.0006819999999999882</v>
      </c>
      <c r="N17" s="54">
        <v>-0.131351</v>
      </c>
      <c r="O17" s="54">
        <v>-0.133264</v>
      </c>
      <c r="P17" s="54">
        <v>-0.141961</v>
      </c>
      <c r="Q17" s="54">
        <v>-0.144556</v>
      </c>
      <c r="R17" s="56">
        <f aca="true" t="shared" si="79" ref="R17:R18">G17+M17</f>
        <v>5.506378</v>
      </c>
      <c r="S17" s="57">
        <f aca="true" t="shared" si="80" ref="S17:S18">R17+I17</f>
        <v>5.4283458375</v>
      </c>
      <c r="T17" s="57">
        <f aca="true" t="shared" si="81" ref="T17:T18">G17+I17</f>
        <v>5.4290278375</v>
      </c>
      <c r="U17" s="57">
        <f aca="true" t="shared" si="82" ref="U17:U18">(G17+J17)</f>
        <v>5.5035507721</v>
      </c>
      <c r="V17" s="57">
        <f aca="true" t="shared" si="83" ref="V17:V18">(R17+K17)</f>
        <v>5.5041592053</v>
      </c>
      <c r="W17" s="58">
        <v>4.9350000000000005</v>
      </c>
      <c r="X17" s="56">
        <f>H17-G16</f>
        <v>-5.5074000000000005</v>
      </c>
      <c r="Y17" s="56">
        <f>G17-G16</f>
        <v>-0.00034000000000045105</v>
      </c>
      <c r="Z17" s="56">
        <f>R17-$G16</f>
        <v>-0.0010220000000007445</v>
      </c>
      <c r="AA17" s="59">
        <f>S17-$G16</f>
        <v>-0.0790541625000003</v>
      </c>
      <c r="AB17" s="59">
        <f>T17-$G16</f>
        <v>-0.0783721625000009</v>
      </c>
      <c r="AC17" s="59">
        <f>U17-$G16</f>
        <v>-0.0038492279000008622</v>
      </c>
      <c r="AD17" s="59">
        <f>V17-$G16</f>
        <v>-0.0032407947000008264</v>
      </c>
      <c r="AE17" s="59">
        <v>-0.0032407947000008303</v>
      </c>
      <c r="AF17" s="60">
        <f>W17-$W16</f>
        <v>-0.03999999999999915</v>
      </c>
      <c r="AG17" s="47">
        <f t="shared" si="1"/>
        <v>0</v>
      </c>
      <c r="AH17" s="47">
        <f t="shared" si="2"/>
        <v>0</v>
      </c>
      <c r="AI17" s="61">
        <f aca="true" t="shared" si="84" ref="AI17:AI18">$AF17-X17</f>
        <v>5.467400000000001</v>
      </c>
      <c r="AJ17" s="61">
        <f aca="true" t="shared" si="85" ref="AJ17:AJ18">$AF17-Y17</f>
        <v>-0.039659999999998696</v>
      </c>
      <c r="AK17" s="61">
        <f aca="true" t="shared" si="86" ref="AK17:AK18">SQRT(AJ17^2)</f>
        <v>0.039659999999998696</v>
      </c>
      <c r="AL17" s="61">
        <f aca="true" t="shared" si="87" ref="AL17:AL18">$AF17-Z17</f>
        <v>-0.0389779999999984</v>
      </c>
      <c r="AM17" s="61">
        <f aca="true" t="shared" si="88" ref="AM17:AM18">SQRT(AL17^2)</f>
        <v>0.0389779999999984</v>
      </c>
      <c r="AN17" s="61">
        <f aca="true" t="shared" si="89" ref="AN17:AN18">$AF17-AB17</f>
        <v>0.03837216250000175</v>
      </c>
      <c r="AO17" s="61">
        <f aca="true" t="shared" si="90" ref="AO17:AO18">$AF17-AA17</f>
        <v>0.039054162500001155</v>
      </c>
      <c r="AP17" s="61">
        <f aca="true" t="shared" si="91" ref="AP17:AP18">SQRT(AO17^2)</f>
        <v>0.039054162500001155</v>
      </c>
      <c r="AQ17" s="61">
        <f aca="true" t="shared" si="92" ref="AQ17:AQ18">$AF17-AC17</f>
        <v>-0.036150772099998285</v>
      </c>
      <c r="AR17" s="61">
        <f aca="true" t="shared" si="93" ref="AR17:AR18">SQRT(AQ17^2)</f>
        <v>0.036150772099998285</v>
      </c>
      <c r="AS17" s="61">
        <f t="shared" si="20"/>
        <v>-0.03675920529999832</v>
      </c>
      <c r="AT17" s="61">
        <f aca="true" t="shared" si="94" ref="AT17:AT18">SQRT(AS17^2)</f>
        <v>0.03675920529999832</v>
      </c>
      <c r="AV17" s="34">
        <v>-0.0367592052999983</v>
      </c>
      <c r="AW17" s="34">
        <v>-0.038977999999998396</v>
      </c>
    </row>
    <row r="18" spans="1:49" s="34" customFormat="1" ht="15.75">
      <c r="A18" s="21"/>
      <c r="B18" s="21"/>
      <c r="C18" s="21"/>
      <c r="D18" s="36">
        <f t="shared" si="77"/>
        <v>0</v>
      </c>
      <c r="E18" s="53" t="s">
        <v>36</v>
      </c>
      <c r="F18" s="38">
        <f t="shared" si="0"/>
        <v>0</v>
      </c>
      <c r="G18" s="54">
        <v>5.50944</v>
      </c>
      <c r="H18" s="54">
        <v>5.49165</v>
      </c>
      <c r="I18" s="54">
        <v>-0.0810096434</v>
      </c>
      <c r="J18" s="54">
        <v>-0.0035309222</v>
      </c>
      <c r="K18" s="54">
        <v>-0.0022548546</v>
      </c>
      <c r="L18" s="54">
        <v>-0.03495877</v>
      </c>
      <c r="M18" s="55">
        <f t="shared" si="78"/>
        <v>-0.002130999999999994</v>
      </c>
      <c r="N18" s="54">
        <v>-0.424821</v>
      </c>
      <c r="O18" s="54">
        <v>-0.433451</v>
      </c>
      <c r="P18" s="54">
        <v>-0.455976</v>
      </c>
      <c r="Q18" s="54">
        <v>-0.46673699999999996</v>
      </c>
      <c r="R18" s="56">
        <f t="shared" si="79"/>
        <v>5.507308999999999</v>
      </c>
      <c r="S18" s="57">
        <f t="shared" si="80"/>
        <v>5.4262993565999995</v>
      </c>
      <c r="T18" s="57">
        <f t="shared" si="81"/>
        <v>5.4284303566</v>
      </c>
      <c r="U18" s="57">
        <f t="shared" si="82"/>
        <v>5.505909077799999</v>
      </c>
      <c r="V18" s="57">
        <f t="shared" si="83"/>
        <v>5.505054145399999</v>
      </c>
      <c r="W18" s="58">
        <v>4.925</v>
      </c>
      <c r="X18" s="56">
        <f>H18-G16</f>
        <v>-0.015750000000000597</v>
      </c>
      <c r="Y18" s="56">
        <f>G18-G16</f>
        <v>0.0020399999999991536</v>
      </c>
      <c r="Z18" s="56">
        <f>R18-$G16</f>
        <v>-9.100000000117348E-05</v>
      </c>
      <c r="AA18" s="59">
        <f>S18-$G16</f>
        <v>-0.081100643400001</v>
      </c>
      <c r="AB18" s="59">
        <f>T18-$G16</f>
        <v>-0.07896964340000068</v>
      </c>
      <c r="AC18" s="59">
        <f>U18-$G16</f>
        <v>-0.0014909222000012434</v>
      </c>
      <c r="AD18" s="59">
        <f>V18-$G16</f>
        <v>-0.0023458546000014735</v>
      </c>
      <c r="AE18" s="59">
        <v>-0.00234585460000147</v>
      </c>
      <c r="AF18" s="60">
        <f>W18-$W16</f>
        <v>-0.04999999999999982</v>
      </c>
      <c r="AG18" s="47">
        <f t="shared" si="1"/>
        <v>0</v>
      </c>
      <c r="AH18" s="47">
        <f t="shared" si="2"/>
        <v>0</v>
      </c>
      <c r="AI18" s="61">
        <f t="shared" si="84"/>
        <v>-0.034249999999999226</v>
      </c>
      <c r="AJ18" s="61">
        <f t="shared" si="85"/>
        <v>-0.052039999999998976</v>
      </c>
      <c r="AK18" s="61">
        <f t="shared" si="86"/>
        <v>0.052039999999998976</v>
      </c>
      <c r="AL18" s="61">
        <f t="shared" si="87"/>
        <v>-0.04990899999999865</v>
      </c>
      <c r="AM18" s="61">
        <f t="shared" si="88"/>
        <v>0.04990899999999865</v>
      </c>
      <c r="AN18" s="61">
        <f t="shared" si="89"/>
        <v>0.028969643400000855</v>
      </c>
      <c r="AO18" s="61">
        <f t="shared" si="90"/>
        <v>0.031100643400001182</v>
      </c>
      <c r="AP18" s="61">
        <f t="shared" si="91"/>
        <v>0.031100643400001182</v>
      </c>
      <c r="AQ18" s="61">
        <f t="shared" si="92"/>
        <v>-0.04850907779999858</v>
      </c>
      <c r="AR18" s="61">
        <f t="shared" si="93"/>
        <v>0.04850907779999858</v>
      </c>
      <c r="AS18" s="61">
        <f t="shared" si="20"/>
        <v>-0.04765414539999835</v>
      </c>
      <c r="AT18" s="61">
        <f t="shared" si="94"/>
        <v>0.04765414539999835</v>
      </c>
      <c r="AV18" s="34">
        <v>-0.0476541453999983</v>
      </c>
      <c r="AW18" s="34">
        <v>-0.0499089999999986</v>
      </c>
    </row>
    <row r="19" spans="1:48" s="77" customFormat="1" ht="15.75">
      <c r="A19" s="62"/>
      <c r="B19" s="63"/>
      <c r="C19" s="62"/>
      <c r="D19" s="36">
        <f>$E$2</f>
        <v>0</v>
      </c>
      <c r="E19" s="64" t="s">
        <v>41</v>
      </c>
      <c r="F19" s="38">
        <f t="shared" si="0"/>
        <v>0</v>
      </c>
      <c r="G19" s="66">
        <v>5.8189400000000004</v>
      </c>
      <c r="H19" s="66"/>
      <c r="I19" s="67"/>
      <c r="J19" s="67"/>
      <c r="K19" s="67"/>
      <c r="L19" s="67"/>
      <c r="M19" s="68"/>
      <c r="N19" s="67"/>
      <c r="O19" s="67"/>
      <c r="P19" s="67"/>
      <c r="Q19" s="67"/>
      <c r="R19" s="69"/>
      <c r="S19" s="70"/>
      <c r="T19" s="70"/>
      <c r="U19" s="71"/>
      <c r="V19" s="71"/>
      <c r="W19" s="72">
        <v>5.156</v>
      </c>
      <c r="X19" s="73"/>
      <c r="Y19" s="73"/>
      <c r="Z19" s="73"/>
      <c r="AA19" s="74"/>
      <c r="AB19" s="74"/>
      <c r="AC19" s="74"/>
      <c r="AD19" s="74"/>
      <c r="AE19" s="74"/>
      <c r="AF19" s="75"/>
      <c r="AG19" s="47">
        <f t="shared" si="1"/>
        <v>0.6629400000000008</v>
      </c>
      <c r="AH19" s="47">
        <f t="shared" si="2"/>
        <v>0.023989959168244594</v>
      </c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61">
        <f t="shared" si="20"/>
        <v>0</v>
      </c>
      <c r="AT19" s="76"/>
      <c r="AV19" s="77">
        <v>0</v>
      </c>
    </row>
    <row r="20" spans="1:72" ht="15.75">
      <c r="A20">
        <f aca="true" t="shared" si="95" ref="A20:A21">G20-G19</f>
        <v>-0.1451400000000005</v>
      </c>
      <c r="D20" s="36">
        <f aca="true" t="shared" si="96" ref="D20:D21">$AV$66</f>
        <v>0</v>
      </c>
      <c r="E20" s="53" t="s">
        <v>34</v>
      </c>
      <c r="F20" s="38">
        <f t="shared" si="0"/>
        <v>0</v>
      </c>
      <c r="G20" s="54">
        <v>5.6738</v>
      </c>
      <c r="H20" s="54">
        <v>5.80833</v>
      </c>
      <c r="I20" s="54">
        <v>-0.1895882106</v>
      </c>
      <c r="J20" s="54">
        <v>-0.0816795862</v>
      </c>
      <c r="K20" s="54">
        <v>-0.1152976675</v>
      </c>
      <c r="L20" s="54">
        <v>-0.036810028</v>
      </c>
      <c r="M20" s="55">
        <f aca="true" t="shared" si="97" ref="M20:M21">((N20-O20)-(P20-Q20))*$M$2</f>
        <v>0.02918699999999999</v>
      </c>
      <c r="N20" s="54">
        <v>-0.336694</v>
      </c>
      <c r="O20" s="54">
        <v>-0.201842</v>
      </c>
      <c r="P20" s="54">
        <v>-0.398578</v>
      </c>
      <c r="Q20" s="54">
        <v>-0.234539</v>
      </c>
      <c r="R20" s="56">
        <f aca="true" t="shared" si="98" ref="R20:R21">G20+M20</f>
        <v>5.702987</v>
      </c>
      <c r="S20" s="57">
        <f aca="true" t="shared" si="99" ref="S20:S21">R20+I20</f>
        <v>5.5133987894</v>
      </c>
      <c r="T20" s="57">
        <f aca="true" t="shared" si="100" ref="T20:T21">G20+I20</f>
        <v>5.4842117894</v>
      </c>
      <c r="U20" s="57">
        <f aca="true" t="shared" si="101" ref="U20:U21">(G20+J20)</f>
        <v>5.5921204138</v>
      </c>
      <c r="V20" s="57">
        <f aca="true" t="shared" si="102" ref="V20:V21">(R20+K20)</f>
        <v>5.5876893325</v>
      </c>
      <c r="W20" s="58">
        <v>4.93</v>
      </c>
      <c r="X20" s="56">
        <f>H20-G19</f>
        <v>-0.010610000000000674</v>
      </c>
      <c r="Y20" s="56">
        <f>G20-G19</f>
        <v>-0.1451400000000005</v>
      </c>
      <c r="Z20" s="56">
        <f>R20-$G19</f>
        <v>-0.1159530000000002</v>
      </c>
      <c r="AA20" s="59">
        <f>S20-$G19</f>
        <v>-0.3055412106000004</v>
      </c>
      <c r="AB20" s="59">
        <f>T20-$G19</f>
        <v>-0.3347282106000007</v>
      </c>
      <c r="AC20" s="59">
        <f>U20-$G19</f>
        <v>-0.22681958620000042</v>
      </c>
      <c r="AD20" s="59">
        <f>V20-$G19</f>
        <v>-0.23125066750000034</v>
      </c>
      <c r="AE20" s="59">
        <v>-0.2312506675</v>
      </c>
      <c r="AF20" s="60">
        <f aca="true" t="shared" si="103" ref="AF20:AF21">W20-$W$19</f>
        <v>-0.22599999999999998</v>
      </c>
      <c r="AG20" s="47">
        <f t="shared" si="1"/>
        <v>0</v>
      </c>
      <c r="AH20" s="47">
        <f t="shared" si="2"/>
        <v>0</v>
      </c>
      <c r="AI20" s="61">
        <f aca="true" t="shared" si="104" ref="AI20:AI21">$AF20-X20</f>
        <v>-0.2153899999999993</v>
      </c>
      <c r="AJ20" s="61">
        <f aca="true" t="shared" si="105" ref="AJ20:AJ21">$AF20-Y20</f>
        <v>-0.08085999999999949</v>
      </c>
      <c r="AK20" s="61">
        <f aca="true" t="shared" si="106" ref="AK20:AK21">SQRT(AJ20^2)</f>
        <v>0.08085999999999949</v>
      </c>
      <c r="AL20" s="61">
        <f aca="true" t="shared" si="107" ref="AL20:AL21">$AF20-Z20</f>
        <v>-0.11004699999999978</v>
      </c>
      <c r="AM20" s="61">
        <f aca="true" t="shared" si="108" ref="AM20:AM21">SQRT(AL20^2)</f>
        <v>0.11004699999999978</v>
      </c>
      <c r="AN20" s="61">
        <f aca="true" t="shared" si="109" ref="AN20:AN21">$AF20-AB20</f>
        <v>0.10872821060000071</v>
      </c>
      <c r="AO20" s="61">
        <f aca="true" t="shared" si="110" ref="AO20:AO21">$AF20-AA20</f>
        <v>0.07954121060000041</v>
      </c>
      <c r="AP20" s="61">
        <f aca="true" t="shared" si="111" ref="AP20:AP21">SQRT(AO20^2)</f>
        <v>0.07954121060000041</v>
      </c>
      <c r="AQ20" s="61">
        <f aca="true" t="shared" si="112" ref="AQ20:AQ21">$AF20-AC20</f>
        <v>0.0008195862000004439</v>
      </c>
      <c r="AR20" s="61">
        <f aca="true" t="shared" si="113" ref="AR20:AR21">SQRT(AQ20^2)</f>
        <v>0.0008195862000004439</v>
      </c>
      <c r="AS20" s="61">
        <f t="shared" si="20"/>
        <v>0.005250667500000361</v>
      </c>
      <c r="AT20" s="61">
        <f aca="true" t="shared" si="114" ref="AT20:AT21">SQRT(AS20^2)</f>
        <v>0.005250667500000361</v>
      </c>
      <c r="AV20" s="8">
        <v>0.005250667500000331</v>
      </c>
      <c r="AW20" s="8">
        <v>-0.11004699999999999</v>
      </c>
      <c r="BT20" s="8" t="s">
        <v>95</v>
      </c>
    </row>
    <row r="21" spans="1:72" ht="15.75">
      <c r="A21">
        <f t="shared" si="95"/>
        <v>-0.25361999999999973</v>
      </c>
      <c r="B21">
        <f>I21-I20</f>
        <v>-0.0034897782000000155</v>
      </c>
      <c r="C21">
        <f>J21-J20</f>
        <v>-0.013377840900000007</v>
      </c>
      <c r="D21" s="36">
        <f t="shared" si="96"/>
        <v>0</v>
      </c>
      <c r="E21" s="53" t="s">
        <v>36</v>
      </c>
      <c r="F21" s="38">
        <f t="shared" si="0"/>
        <v>0</v>
      </c>
      <c r="G21" s="54">
        <v>5.42018</v>
      </c>
      <c r="H21" s="54">
        <v>5.7844</v>
      </c>
      <c r="I21" s="54">
        <v>-0.19307798880000002</v>
      </c>
      <c r="J21" s="54">
        <v>-0.09505742710000001</v>
      </c>
      <c r="K21" s="54">
        <v>-0.11913970900000001</v>
      </c>
      <c r="L21" s="54">
        <v>-0.0884153134</v>
      </c>
      <c r="M21" s="55">
        <f t="shared" si="97"/>
        <v>0.06571000000000005</v>
      </c>
      <c r="N21" s="54">
        <v>-0.910157</v>
      </c>
      <c r="O21" s="54">
        <v>-0.557255</v>
      </c>
      <c r="P21" s="54">
        <v>-1.054993</v>
      </c>
      <c r="Q21" s="54">
        <v>-0.636381</v>
      </c>
      <c r="R21" s="56">
        <f t="shared" si="98"/>
        <v>5.48589</v>
      </c>
      <c r="S21" s="57">
        <f t="shared" si="99"/>
        <v>5.2928120112000006</v>
      </c>
      <c r="T21" s="57">
        <f t="shared" si="100"/>
        <v>5.2271020112</v>
      </c>
      <c r="U21" s="57">
        <f t="shared" si="101"/>
        <v>5.3251225729</v>
      </c>
      <c r="V21" s="57">
        <f t="shared" si="102"/>
        <v>5.366750291000001</v>
      </c>
      <c r="W21" s="58">
        <v>4.742</v>
      </c>
      <c r="X21" s="56">
        <f>H21-G19</f>
        <v>-0.03454000000000068</v>
      </c>
      <c r="Y21" s="56">
        <f>G21-G19</f>
        <v>-0.3987600000000002</v>
      </c>
      <c r="Z21" s="56">
        <f>R21-$G19</f>
        <v>-0.33305000000000007</v>
      </c>
      <c r="AA21" s="59">
        <f>S21-$G19</f>
        <v>-0.5261279887999999</v>
      </c>
      <c r="AB21" s="59">
        <f>T21-$G19</f>
        <v>-0.5918379888</v>
      </c>
      <c r="AC21" s="59">
        <f>U21-$G19</f>
        <v>-0.49381742710000065</v>
      </c>
      <c r="AD21" s="59">
        <f>V21-$G19</f>
        <v>-0.4521897089999998</v>
      </c>
      <c r="AE21" s="59">
        <v>-0.45218970900000005</v>
      </c>
      <c r="AF21" s="60">
        <f t="shared" si="103"/>
        <v>-0.4139999999999997</v>
      </c>
      <c r="AG21" s="47">
        <f t="shared" si="1"/>
        <v>0</v>
      </c>
      <c r="AH21" s="47">
        <f t="shared" si="2"/>
        <v>0</v>
      </c>
      <c r="AI21" s="61">
        <f t="shared" si="104"/>
        <v>-0.379459999999999</v>
      </c>
      <c r="AJ21" s="61">
        <f t="shared" si="105"/>
        <v>-0.015239999999999476</v>
      </c>
      <c r="AK21" s="61">
        <f t="shared" si="106"/>
        <v>0.015239999999999476</v>
      </c>
      <c r="AL21" s="61">
        <f t="shared" si="107"/>
        <v>-0.08094999999999963</v>
      </c>
      <c r="AM21" s="61">
        <f t="shared" si="108"/>
        <v>0.08094999999999963</v>
      </c>
      <c r="AN21" s="61">
        <f t="shared" si="109"/>
        <v>0.17783798880000035</v>
      </c>
      <c r="AO21" s="61">
        <f t="shared" si="110"/>
        <v>0.11212798880000019</v>
      </c>
      <c r="AP21" s="61">
        <f t="shared" si="111"/>
        <v>0.11212798880000019</v>
      </c>
      <c r="AQ21" s="61">
        <f t="shared" si="112"/>
        <v>0.07981742710000095</v>
      </c>
      <c r="AR21" s="61">
        <f t="shared" si="113"/>
        <v>0.07981742710000095</v>
      </c>
      <c r="AS21" s="61">
        <f t="shared" si="20"/>
        <v>0.03818970900000007</v>
      </c>
      <c r="AT21" s="61">
        <f t="shared" si="114"/>
        <v>0.03818970900000007</v>
      </c>
      <c r="AU21" s="10"/>
      <c r="AV21" s="8">
        <v>0.0381897089999997</v>
      </c>
      <c r="AW21" s="8">
        <v>-0.08095000000000001</v>
      </c>
      <c r="BT21" s="8" t="s">
        <v>96</v>
      </c>
    </row>
    <row r="22" spans="1:72" s="78" customFormat="1" ht="15.75">
      <c r="A22" s="36"/>
      <c r="B22"/>
      <c r="C22" s="36"/>
      <c r="D22" s="36">
        <f>$E$2</f>
        <v>0</v>
      </c>
      <c r="E22" s="37" t="s">
        <v>42</v>
      </c>
      <c r="F22" s="38">
        <f t="shared" si="0"/>
        <v>0</v>
      </c>
      <c r="G22" s="40">
        <v>5.75369</v>
      </c>
      <c r="H22" s="40"/>
      <c r="I22" s="40"/>
      <c r="J22" s="40"/>
      <c r="K22" s="40"/>
      <c r="L22" s="40"/>
      <c r="M22" s="41"/>
      <c r="N22" s="40"/>
      <c r="O22" s="40"/>
      <c r="P22" s="40"/>
      <c r="Q22" s="40"/>
      <c r="R22" s="42"/>
      <c r="S22" s="43"/>
      <c r="T22" s="43"/>
      <c r="U22" s="44"/>
      <c r="V22" s="44"/>
      <c r="W22" s="58">
        <v>5.06099980162666</v>
      </c>
      <c r="X22" s="46"/>
      <c r="Y22" s="46"/>
      <c r="Z22" s="46"/>
      <c r="AA22" s="47"/>
      <c r="AB22" s="47"/>
      <c r="AC22" s="47"/>
      <c r="AD22" s="47"/>
      <c r="AE22" s="47"/>
      <c r="AF22" s="9"/>
      <c r="AG22" s="47">
        <f t="shared" si="1"/>
        <v>0.6926901983733398</v>
      </c>
      <c r="AH22" s="47">
        <f t="shared" si="2"/>
        <v>0.034090866889241796</v>
      </c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BT22" s="8" t="s">
        <v>97</v>
      </c>
    </row>
    <row r="23" spans="1:72" ht="15.75">
      <c r="A23" t="e">
        <f>#N/A</f>
        <v>#VALUE!</v>
      </c>
      <c r="D23" s="36">
        <f aca="true" t="shared" si="115" ref="D23:D25">$AV$66</f>
        <v>0</v>
      </c>
      <c r="E23" s="53" t="s">
        <v>43</v>
      </c>
      <c r="F23" s="38">
        <f t="shared" si="0"/>
        <v>0</v>
      </c>
      <c r="G23" s="54">
        <v>5.59162</v>
      </c>
      <c r="H23" s="54">
        <v>5.74324</v>
      </c>
      <c r="I23" s="54">
        <v>-0.1896847773</v>
      </c>
      <c r="J23" s="54">
        <v>-0.0968269062</v>
      </c>
      <c r="K23" s="54">
        <v>-0.1217049384</v>
      </c>
      <c r="L23" s="54">
        <v>-0.0355956074</v>
      </c>
      <c r="M23" s="55">
        <f aca="true" t="shared" si="116" ref="M23:M25">((N23-O23)-(P23-Q23))*$M$2</f>
        <v>0.029048000000000018</v>
      </c>
      <c r="N23" s="54">
        <v>-0.345786</v>
      </c>
      <c r="O23" s="54">
        <v>-0.205648</v>
      </c>
      <c r="P23" s="54">
        <v>-0.406387</v>
      </c>
      <c r="Q23" s="54">
        <v>-0.237201</v>
      </c>
      <c r="R23" s="56">
        <f aca="true" t="shared" si="117" ref="R23:R25">G23+M23</f>
        <v>5.620668</v>
      </c>
      <c r="S23" s="57">
        <f aca="true" t="shared" si="118" ref="S23:S25">R23+I23</f>
        <v>5.4309832227</v>
      </c>
      <c r="T23" s="57">
        <f aca="true" t="shared" si="119" ref="T23:T25">G23+I23</f>
        <v>5.4019352227</v>
      </c>
      <c r="U23" s="57">
        <f aca="true" t="shared" si="120" ref="U23:U25">(G23+J23)</f>
        <v>5.4947930938</v>
      </c>
      <c r="V23" s="57">
        <f aca="true" t="shared" si="121" ref="V23:V25">(R23+K23)</f>
        <v>5.4989630616000005</v>
      </c>
      <c r="W23" s="58">
        <v>4.8043542947827795</v>
      </c>
      <c r="X23" s="56">
        <f>H23-G22</f>
        <v>-0.010449999999999626</v>
      </c>
      <c r="Y23" s="56">
        <f>G23-G22</f>
        <v>-0.16206999999999994</v>
      </c>
      <c r="Z23" s="56">
        <f>R23-$G22</f>
        <v>-0.13302199999999953</v>
      </c>
      <c r="AA23" s="59">
        <f>S23-$G22</f>
        <v>-0.32270677729999964</v>
      </c>
      <c r="AB23" s="59">
        <f>T23-$G22</f>
        <v>-0.35175477730000004</v>
      </c>
      <c r="AC23" s="59">
        <f>U23-$G22</f>
        <v>-0.2588969061999995</v>
      </c>
      <c r="AD23" s="59">
        <f>V23-$G22</f>
        <v>-0.25472693839999927</v>
      </c>
      <c r="AE23" s="59">
        <v>-0.254726938399999</v>
      </c>
      <c r="AF23" s="60">
        <f aca="true" t="shared" si="122" ref="AF23:AF25">W23-$W$22</f>
        <v>-0.25664550684388043</v>
      </c>
      <c r="AG23" s="47">
        <f t="shared" si="1"/>
        <v>0</v>
      </c>
      <c r="AH23" s="47">
        <f t="shared" si="2"/>
        <v>0</v>
      </c>
      <c r="AI23" s="61">
        <f aca="true" t="shared" si="123" ref="AI23:AI25">$AF23-X23</f>
        <v>-0.2461955068438808</v>
      </c>
      <c r="AJ23" s="61">
        <f aca="true" t="shared" si="124" ref="AJ23:AJ25">$AF23-Y23</f>
        <v>-0.0945755068438805</v>
      </c>
      <c r="AK23" s="61">
        <f aca="true" t="shared" si="125" ref="AK23:AK25">SQRT(AJ23^2)</f>
        <v>0.0945755068438805</v>
      </c>
      <c r="AL23" s="61">
        <f aca="true" t="shared" si="126" ref="AL23:AL25">$AF23-Z23</f>
        <v>-0.1236235068438809</v>
      </c>
      <c r="AM23" s="61">
        <f aca="true" t="shared" si="127" ref="AM23:AM25">SQRT(AL23^2)</f>
        <v>0.1236235068438809</v>
      </c>
      <c r="AN23" s="61">
        <f aca="true" t="shared" si="128" ref="AN23:AN25">$AF23-AB23</f>
        <v>0.09510927045611961</v>
      </c>
      <c r="AO23" s="61">
        <f aca="true" t="shared" si="129" ref="AO23:AO25">$AF23-AA23</f>
        <v>0.0660612704561192</v>
      </c>
      <c r="AP23" s="61">
        <f aca="true" t="shared" si="130" ref="AP23:AP25">SQRT(AO23^2)</f>
        <v>0.0660612704561192</v>
      </c>
      <c r="AQ23" s="61">
        <f aca="true" t="shared" si="131" ref="AQ23:AQ25">$AF23-AC23</f>
        <v>0.002251399356119066</v>
      </c>
      <c r="AR23" s="61">
        <f aca="true" t="shared" si="132" ref="AR23:AR25">SQRT(AQ23^2)</f>
        <v>0.002251399356119066</v>
      </c>
      <c r="AS23" s="61">
        <f aca="true" t="shared" si="133" ref="AS23:AS29">$AF23-AD23</f>
        <v>-0.0019185684438811634</v>
      </c>
      <c r="AT23" s="61">
        <f aca="true" t="shared" si="134" ref="AT23:AT25">SQRT(AS23^2)</f>
        <v>0.0019185684438811634</v>
      </c>
      <c r="AV23" s="8">
        <v>-0.0019185684438807202</v>
      </c>
      <c r="AW23" s="8">
        <v>-0.12362350684388</v>
      </c>
      <c r="BT23" s="8" t="s">
        <v>98</v>
      </c>
    </row>
    <row r="24" spans="4:73" ht="15.75">
      <c r="D24" s="36">
        <f t="shared" si="115"/>
        <v>0</v>
      </c>
      <c r="E24" s="53" t="s">
        <v>44</v>
      </c>
      <c r="F24" s="38">
        <f t="shared" si="0"/>
        <v>0</v>
      </c>
      <c r="G24" s="54">
        <v>5.47182</v>
      </c>
      <c r="H24" s="54">
        <v>5.73306</v>
      </c>
      <c r="I24" s="54">
        <v>-0.1715889519</v>
      </c>
      <c r="J24" s="54">
        <v>-0.0940690977</v>
      </c>
      <c r="K24" s="54">
        <v>-0.1173447012</v>
      </c>
      <c r="L24" s="54">
        <v>-0.0607347166</v>
      </c>
      <c r="M24" s="55">
        <f t="shared" si="116"/>
        <v>0.04804900000000001</v>
      </c>
      <c r="N24" s="54">
        <v>-0.625165</v>
      </c>
      <c r="O24" s="54">
        <v>-0.37551399999999996</v>
      </c>
      <c r="P24" s="54">
        <v>-0.727256</v>
      </c>
      <c r="Q24" s="54">
        <v>-0.429556</v>
      </c>
      <c r="R24" s="56">
        <f t="shared" si="117"/>
        <v>5.519869</v>
      </c>
      <c r="S24" s="57">
        <f t="shared" si="118"/>
        <v>5.3482800480999995</v>
      </c>
      <c r="T24" s="57">
        <f t="shared" si="119"/>
        <v>5.300231048100001</v>
      </c>
      <c r="U24" s="57">
        <f t="shared" si="120"/>
        <v>5.3777509023</v>
      </c>
      <c r="V24" s="57">
        <f t="shared" si="121"/>
        <v>5.4025242987999995</v>
      </c>
      <c r="W24" s="58">
        <v>4.73616345963103</v>
      </c>
      <c r="X24" s="56">
        <f>H24-G22</f>
        <v>-0.020629999999999704</v>
      </c>
      <c r="Y24" s="56">
        <f>G24-G22</f>
        <v>-0.2818699999999996</v>
      </c>
      <c r="Z24" s="56">
        <f>R24-$G22</f>
        <v>-0.23382099999999983</v>
      </c>
      <c r="AA24" s="59">
        <f>S24-$G22</f>
        <v>-0.4054099519000003</v>
      </c>
      <c r="AB24" s="59">
        <f>T24-$G22</f>
        <v>-0.4534589518999992</v>
      </c>
      <c r="AC24" s="59">
        <f>U24-$G22</f>
        <v>-0.3759390976999999</v>
      </c>
      <c r="AD24" s="59">
        <f>V24-$G22</f>
        <v>-0.35116570120000024</v>
      </c>
      <c r="AE24" s="59">
        <v>-0.3511657012</v>
      </c>
      <c r="AF24" s="60">
        <f t="shared" si="122"/>
        <v>-0.3248363419956304</v>
      </c>
      <c r="AG24" s="47">
        <f t="shared" si="1"/>
        <v>0</v>
      </c>
      <c r="AH24" s="47">
        <f t="shared" si="2"/>
        <v>0</v>
      </c>
      <c r="AI24" s="61">
        <f t="shared" si="123"/>
        <v>-0.3042063419956307</v>
      </c>
      <c r="AJ24" s="61">
        <f t="shared" si="124"/>
        <v>-0.042966341995630764</v>
      </c>
      <c r="AK24" s="61">
        <f t="shared" si="125"/>
        <v>0.042966341995630764</v>
      </c>
      <c r="AL24" s="61">
        <f t="shared" si="126"/>
        <v>-0.09101534199563055</v>
      </c>
      <c r="AM24" s="61">
        <f t="shared" si="127"/>
        <v>0.09101534199563055</v>
      </c>
      <c r="AN24" s="61">
        <f t="shared" si="128"/>
        <v>0.1286226099043688</v>
      </c>
      <c r="AO24" s="61">
        <f t="shared" si="129"/>
        <v>0.0805736099043699</v>
      </c>
      <c r="AP24" s="61">
        <f t="shared" si="130"/>
        <v>0.0805736099043699</v>
      </c>
      <c r="AQ24" s="61">
        <f t="shared" si="131"/>
        <v>0.05110275570436951</v>
      </c>
      <c r="AR24" s="61">
        <f t="shared" si="132"/>
        <v>0.05110275570436951</v>
      </c>
      <c r="AS24" s="61">
        <f t="shared" si="133"/>
        <v>0.02632935920436985</v>
      </c>
      <c r="AT24" s="61">
        <f t="shared" si="134"/>
        <v>0.02632935920436985</v>
      </c>
      <c r="AV24" s="8">
        <v>0.026329359204370198</v>
      </c>
      <c r="AW24" s="8">
        <v>-0.0910153419956302</v>
      </c>
      <c r="BT24"/>
      <c r="BU24"/>
    </row>
    <row r="25" spans="1:73" ht="15.75">
      <c r="A25">
        <f>G25-G23</f>
        <v>-0.24043999999999954</v>
      </c>
      <c r="B25">
        <f>I25-I23</f>
        <v>0.016046237699999993</v>
      </c>
      <c r="C25">
        <f>J25-J23</f>
        <v>-0.0028911693999999905</v>
      </c>
      <c r="D25" s="36">
        <f t="shared" si="115"/>
        <v>0</v>
      </c>
      <c r="E25" s="53" t="s">
        <v>36</v>
      </c>
      <c r="F25" s="38">
        <f t="shared" si="0"/>
        <v>0</v>
      </c>
      <c r="G25" s="54">
        <v>5.35118</v>
      </c>
      <c r="H25" s="54">
        <v>5.71975</v>
      </c>
      <c r="I25" s="54">
        <v>-0.1736385396</v>
      </c>
      <c r="J25" s="54">
        <v>-0.0997180756</v>
      </c>
      <c r="K25" s="54">
        <v>-0.123512968</v>
      </c>
      <c r="L25" s="54">
        <v>-0.085519754</v>
      </c>
      <c r="M25" s="55">
        <f t="shared" si="116"/>
        <v>0.0649360000000001</v>
      </c>
      <c r="N25" s="54">
        <v>-0.925126</v>
      </c>
      <c r="O25" s="54">
        <v>-0.564029</v>
      </c>
      <c r="P25" s="54">
        <v>-1.066399</v>
      </c>
      <c r="Q25" s="54">
        <v>-0.640366</v>
      </c>
      <c r="R25" s="56">
        <f t="shared" si="117"/>
        <v>5.416116000000001</v>
      </c>
      <c r="S25" s="57">
        <f t="shared" si="118"/>
        <v>5.242477460400001</v>
      </c>
      <c r="T25" s="57">
        <f t="shared" si="119"/>
        <v>5.1775414604000005</v>
      </c>
      <c r="U25" s="57">
        <f t="shared" si="120"/>
        <v>5.2514619244</v>
      </c>
      <c r="V25" s="57">
        <f t="shared" si="121"/>
        <v>5.292603032000001</v>
      </c>
      <c r="W25" s="58">
        <v>4.66177345764729</v>
      </c>
      <c r="X25" s="56">
        <f>H25-G22</f>
        <v>-0.033939999999999415</v>
      </c>
      <c r="Y25" s="56">
        <f>G25-G22</f>
        <v>-0.4025099999999995</v>
      </c>
      <c r="Z25" s="56">
        <f>R25-$G22</f>
        <v>-0.33757399999999915</v>
      </c>
      <c r="AA25" s="59">
        <f>S25-$G22</f>
        <v>-0.5112125395999989</v>
      </c>
      <c r="AB25" s="59">
        <f>T25-$G22</f>
        <v>-0.5761485395999992</v>
      </c>
      <c r="AC25" s="59">
        <f>U25-$G22</f>
        <v>-0.5022280755999997</v>
      </c>
      <c r="AD25" s="59">
        <f>V25-$G22</f>
        <v>-0.46108696799999915</v>
      </c>
      <c r="AE25" s="59">
        <v>-0.46108696799999904</v>
      </c>
      <c r="AF25" s="60">
        <f t="shared" si="122"/>
        <v>-0.39922634397936996</v>
      </c>
      <c r="AG25" s="47">
        <f t="shared" si="1"/>
        <v>0</v>
      </c>
      <c r="AH25" s="47">
        <f t="shared" si="2"/>
        <v>0</v>
      </c>
      <c r="AI25" s="61">
        <f t="shared" si="123"/>
        <v>-0.36528634397937054</v>
      </c>
      <c r="AJ25" s="61">
        <f t="shared" si="124"/>
        <v>0.0032836560206295218</v>
      </c>
      <c r="AK25" s="61">
        <f t="shared" si="125"/>
        <v>0.0032836560206295218</v>
      </c>
      <c r="AL25" s="61">
        <f t="shared" si="126"/>
        <v>-0.061652343979370805</v>
      </c>
      <c r="AM25" s="61">
        <f t="shared" si="127"/>
        <v>0.061652343979370805</v>
      </c>
      <c r="AN25" s="61">
        <f t="shared" si="128"/>
        <v>0.17692219562062927</v>
      </c>
      <c r="AO25" s="61">
        <f t="shared" si="129"/>
        <v>0.11198619562062895</v>
      </c>
      <c r="AP25" s="61">
        <f t="shared" si="130"/>
        <v>0.11198619562062895</v>
      </c>
      <c r="AQ25" s="61">
        <f t="shared" si="131"/>
        <v>0.10300173162062976</v>
      </c>
      <c r="AR25" s="61">
        <f t="shared" si="132"/>
        <v>0.10300173162062976</v>
      </c>
      <c r="AS25" s="61">
        <f t="shared" si="133"/>
        <v>0.061860624020629196</v>
      </c>
      <c r="AT25" s="61">
        <f t="shared" si="134"/>
        <v>0.061860624020629196</v>
      </c>
      <c r="AV25" s="8">
        <v>0.0618606240206291</v>
      </c>
      <c r="AW25" s="8">
        <v>-0.0616523439793709</v>
      </c>
      <c r="BT25" s="8" t="s">
        <v>99</v>
      </c>
      <c r="BU25"/>
    </row>
    <row r="26" spans="1:73" s="78" customFormat="1" ht="15.75">
      <c r="A26" s="36"/>
      <c r="B26"/>
      <c r="C26" s="36"/>
      <c r="D26" s="36">
        <f>$E$2</f>
        <v>0</v>
      </c>
      <c r="E26" s="37" t="s">
        <v>45</v>
      </c>
      <c r="F26" s="38">
        <f t="shared" si="0"/>
        <v>0</v>
      </c>
      <c r="G26" s="40">
        <v>5.55876</v>
      </c>
      <c r="H26" s="40"/>
      <c r="I26" s="40"/>
      <c r="J26" s="40"/>
      <c r="K26" s="40"/>
      <c r="L26" s="40"/>
      <c r="M26" s="41"/>
      <c r="N26" s="40"/>
      <c r="O26" s="40"/>
      <c r="P26" s="40"/>
      <c r="Q26" s="40"/>
      <c r="R26" s="79"/>
      <c r="W26" s="80">
        <v>4.94073596508629</v>
      </c>
      <c r="X26" s="46"/>
      <c r="Y26" s="46"/>
      <c r="Z26" s="46"/>
      <c r="AA26" s="81"/>
      <c r="AB26" s="81"/>
      <c r="AC26" s="81"/>
      <c r="AD26" s="81"/>
      <c r="AE26" s="81"/>
      <c r="AF26" s="80"/>
      <c r="AG26" s="47">
        <f t="shared" si="1"/>
        <v>0.6180240349137103</v>
      </c>
      <c r="AH26" s="47">
        <f t="shared" si="2"/>
        <v>0.012093611763264924</v>
      </c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>
        <f t="shared" si="133"/>
        <v>0</v>
      </c>
      <c r="AT26" s="61"/>
      <c r="AV26" s="78">
        <v>0</v>
      </c>
      <c r="BT26" s="8" t="s">
        <v>100</v>
      </c>
      <c r="BU26"/>
    </row>
    <row r="27" spans="1:49" ht="15.75">
      <c r="A27" t="e">
        <f>#N/A</f>
        <v>#VALUE!</v>
      </c>
      <c r="D27" s="36">
        <f aca="true" t="shared" si="135" ref="D27:D29">$AV$66</f>
        <v>0</v>
      </c>
      <c r="E27" s="53" t="s">
        <v>43</v>
      </c>
      <c r="F27" s="38">
        <f t="shared" si="0"/>
        <v>0</v>
      </c>
      <c r="G27" s="54">
        <v>5.38094</v>
      </c>
      <c r="H27" s="54">
        <v>5.54456</v>
      </c>
      <c r="I27" s="54">
        <v>-0.21787633350000002</v>
      </c>
      <c r="J27" s="54">
        <v>-0.0960329602</v>
      </c>
      <c r="K27" s="54">
        <v>-0.1209216028</v>
      </c>
      <c r="L27" s="54">
        <v>-0.0367850433</v>
      </c>
      <c r="M27" s="55">
        <f aca="true" t="shared" si="136" ref="M27:M29">((N27-O27)-(P27-Q27))*$M$2</f>
        <v>0.029145000000000004</v>
      </c>
      <c r="N27" s="54">
        <v>-0.363993</v>
      </c>
      <c r="O27" s="54">
        <v>-0.213971</v>
      </c>
      <c r="P27" s="54">
        <v>-0.425794</v>
      </c>
      <c r="Q27" s="54">
        <v>-0.24662699999999999</v>
      </c>
      <c r="R27" s="56">
        <f aca="true" t="shared" si="137" ref="R27:R29">G27+M27</f>
        <v>5.410085</v>
      </c>
      <c r="S27" s="57">
        <f aca="true" t="shared" si="138" ref="S27:S29">R27+I27</f>
        <v>5.192208666499999</v>
      </c>
      <c r="T27" s="57">
        <f aca="true" t="shared" si="139" ref="T27:T29">G27+I27</f>
        <v>5.163063666499999</v>
      </c>
      <c r="U27" s="57">
        <f aca="true" t="shared" si="140" ref="U27:U29">(G27+J27)</f>
        <v>5.2849070398</v>
      </c>
      <c r="V27" s="57">
        <f aca="true" t="shared" si="141" ref="V27:V29">(R27+K27)</f>
        <v>5.289163397199999</v>
      </c>
      <c r="W27" s="80">
        <v>4.67789129141043</v>
      </c>
      <c r="X27" s="56">
        <f>H27-G26</f>
        <v>-0.014200000000000657</v>
      </c>
      <c r="Y27" s="56">
        <f>G27-G26</f>
        <v>-0.17782000000000053</v>
      </c>
      <c r="Z27" s="56">
        <f>R27-$G26</f>
        <v>-0.14867500000000078</v>
      </c>
      <c r="AA27" s="59">
        <f>S27-$G26</f>
        <v>-0.36655133350000124</v>
      </c>
      <c r="AB27" s="59">
        <f>T27-$G26</f>
        <v>-0.395696333500001</v>
      </c>
      <c r="AC27" s="59">
        <f>U27-$G26</f>
        <v>-0.27385296020000016</v>
      </c>
      <c r="AD27" s="59">
        <f>V27-$G26</f>
        <v>-0.269596602800001</v>
      </c>
      <c r="AE27" s="59">
        <v>-0.26959660280000103</v>
      </c>
      <c r="AF27" s="60">
        <f aca="true" t="shared" si="142" ref="AF27:AF29">W27-$W$26</f>
        <v>-0.2628446736758603</v>
      </c>
      <c r="AG27" s="47">
        <f t="shared" si="1"/>
        <v>0</v>
      </c>
      <c r="AH27" s="47">
        <f t="shared" si="2"/>
        <v>0</v>
      </c>
      <c r="AI27" s="61">
        <f aca="true" t="shared" si="143" ref="AI27:AI29">$AF27-X27</f>
        <v>-0.24864467367585963</v>
      </c>
      <c r="AJ27" s="61">
        <f aca="true" t="shared" si="144" ref="AJ27:AJ29">$AF27-Y27</f>
        <v>-0.08502467367585975</v>
      </c>
      <c r="AK27" s="61">
        <f aca="true" t="shared" si="145" ref="AK27:AK29">SQRT(AJ27^2)</f>
        <v>0.08502467367585975</v>
      </c>
      <c r="AL27" s="61">
        <f aca="true" t="shared" si="146" ref="AL27:AL29">$AF27-Z27</f>
        <v>-0.1141696736758595</v>
      </c>
      <c r="AM27" s="61">
        <f aca="true" t="shared" si="147" ref="AM27:AM29">SQRT(AL27^2)</f>
        <v>0.1141696736758595</v>
      </c>
      <c r="AN27" s="61">
        <f aca="true" t="shared" si="148" ref="AN27:AN29">$AF27-AB27</f>
        <v>0.1328516598241407</v>
      </c>
      <c r="AO27" s="61">
        <f aca="true" t="shared" si="149" ref="AO27:AO29">$AF27-AA27</f>
        <v>0.10370665982414096</v>
      </c>
      <c r="AP27" s="61">
        <f aca="true" t="shared" si="150" ref="AP27:AP29">SQRT(AO27^2)</f>
        <v>0.10370665982414096</v>
      </c>
      <c r="AQ27" s="61">
        <f aca="true" t="shared" si="151" ref="AQ27:AQ29">$AF27-AC27</f>
        <v>0.011008286524139876</v>
      </c>
      <c r="AR27" s="61">
        <f aca="true" t="shared" si="152" ref="AR27:AR29">SQRT(AQ27^2)</f>
        <v>0.011008286524139876</v>
      </c>
      <c r="AS27" s="61">
        <f t="shared" si="133"/>
        <v>0.006751929124140688</v>
      </c>
      <c r="AT27" s="61">
        <f aca="true" t="shared" si="153" ref="AT27:AT29">SQRT(AS27^2)</f>
        <v>0.006751929124140688</v>
      </c>
      <c r="AV27" s="8">
        <v>0.00675192912414097</v>
      </c>
      <c r="AW27" s="8">
        <v>-0.11416967367585901</v>
      </c>
    </row>
    <row r="28" spans="4:49" ht="15.75">
      <c r="D28" s="36">
        <f t="shared" si="135"/>
        <v>0</v>
      </c>
      <c r="E28" s="53" t="s">
        <v>44</v>
      </c>
      <c r="F28" s="38">
        <f t="shared" si="0"/>
        <v>0</v>
      </c>
      <c r="G28" s="54">
        <v>5.24814</v>
      </c>
      <c r="H28" s="54">
        <v>5.53055</v>
      </c>
      <c r="I28" s="54">
        <v>-0.1977523688</v>
      </c>
      <c r="J28" s="54">
        <v>-0.0932103573</v>
      </c>
      <c r="K28" s="54">
        <v>-0.11647878810000001</v>
      </c>
      <c r="L28" s="54">
        <v>-0.0626559112</v>
      </c>
      <c r="M28" s="55">
        <f t="shared" si="136"/>
        <v>0.04814199999999991</v>
      </c>
      <c r="N28" s="54">
        <v>-0.66078</v>
      </c>
      <c r="O28" s="54">
        <v>-0.39266199999999996</v>
      </c>
      <c r="P28" s="54">
        <v>-0.764763</v>
      </c>
      <c r="Q28" s="54">
        <v>-0.448503</v>
      </c>
      <c r="R28" s="56">
        <f t="shared" si="137"/>
        <v>5.296282</v>
      </c>
      <c r="S28" s="57">
        <f t="shared" si="138"/>
        <v>5.0985296312</v>
      </c>
      <c r="T28" s="57">
        <f t="shared" si="139"/>
        <v>5.0503876312000004</v>
      </c>
      <c r="U28" s="57">
        <f t="shared" si="140"/>
        <v>5.1549296427</v>
      </c>
      <c r="V28" s="57">
        <f t="shared" si="141"/>
        <v>5.1798032118999995</v>
      </c>
      <c r="W28" s="80">
        <v>4.59358262249554</v>
      </c>
      <c r="X28" s="56">
        <f>H28-G26</f>
        <v>-0.028210000000000512</v>
      </c>
      <c r="Y28" s="56">
        <f>G28-G26</f>
        <v>-0.3106200000000001</v>
      </c>
      <c r="Z28" s="56">
        <f>R28-$G26</f>
        <v>-0.26247800000000066</v>
      </c>
      <c r="AA28" s="59">
        <f>S28-$G26</f>
        <v>-0.46023036880000046</v>
      </c>
      <c r="AB28" s="59">
        <f>T28-$G26</f>
        <v>-0.5083723687999999</v>
      </c>
      <c r="AC28" s="59">
        <f>U28-$G26</f>
        <v>-0.4038303573000004</v>
      </c>
      <c r="AD28" s="59">
        <f>V28-$G26</f>
        <v>-0.3789567881000009</v>
      </c>
      <c r="AE28" s="59">
        <v>-0.37895678810000105</v>
      </c>
      <c r="AF28" s="60">
        <f t="shared" si="142"/>
        <v>-0.34715334259075004</v>
      </c>
      <c r="AG28" s="47">
        <f t="shared" si="1"/>
        <v>0</v>
      </c>
      <c r="AH28" s="47">
        <f t="shared" si="2"/>
        <v>0</v>
      </c>
      <c r="AI28" s="61">
        <f t="shared" si="143"/>
        <v>-0.3189433425907495</v>
      </c>
      <c r="AJ28" s="61">
        <f t="shared" si="144"/>
        <v>-0.03653334259074992</v>
      </c>
      <c r="AK28" s="61">
        <f t="shared" si="145"/>
        <v>0.03653334259074992</v>
      </c>
      <c r="AL28" s="61">
        <f t="shared" si="146"/>
        <v>-0.08467534259074938</v>
      </c>
      <c r="AM28" s="61">
        <f t="shared" si="147"/>
        <v>0.08467534259074938</v>
      </c>
      <c r="AN28" s="61">
        <f t="shared" si="148"/>
        <v>0.16121902620924988</v>
      </c>
      <c r="AO28" s="61">
        <f t="shared" si="149"/>
        <v>0.11307702620925042</v>
      </c>
      <c r="AP28" s="61">
        <f t="shared" si="150"/>
        <v>0.11307702620925042</v>
      </c>
      <c r="AQ28" s="61">
        <f t="shared" si="151"/>
        <v>0.05667701470925035</v>
      </c>
      <c r="AR28" s="61">
        <f t="shared" si="152"/>
        <v>0.05667701470925035</v>
      </c>
      <c r="AS28" s="61">
        <f t="shared" si="133"/>
        <v>0.03180344550925085</v>
      </c>
      <c r="AT28" s="61">
        <f t="shared" si="153"/>
        <v>0.03180344550925085</v>
      </c>
      <c r="AV28" s="8">
        <v>0.0318034455092509</v>
      </c>
      <c r="AW28" s="8">
        <v>-0.0846753425907493</v>
      </c>
    </row>
    <row r="29" spans="1:49" ht="15.75">
      <c r="A29">
        <f>G29-G27</f>
        <v>-0.26876999999999995</v>
      </c>
      <c r="B29">
        <f>I29-I27</f>
        <v>0.017049214800000018</v>
      </c>
      <c r="C29">
        <f>J29-J27</f>
        <v>-0.002617637899999997</v>
      </c>
      <c r="D29" s="36">
        <f t="shared" si="135"/>
        <v>0</v>
      </c>
      <c r="E29" s="53" t="s">
        <v>36</v>
      </c>
      <c r="F29" s="38">
        <f t="shared" si="0"/>
        <v>0</v>
      </c>
      <c r="G29" s="54">
        <v>5.11217</v>
      </c>
      <c r="H29" s="54">
        <v>5.51168</v>
      </c>
      <c r="I29" s="54">
        <v>-0.2008271187</v>
      </c>
      <c r="J29" s="54">
        <v>-0.0986505981</v>
      </c>
      <c r="K29" s="54">
        <v>-0.12241074410000001</v>
      </c>
      <c r="L29" s="54">
        <v>-0.0880588613</v>
      </c>
      <c r="M29" s="55">
        <f t="shared" si="136"/>
        <v>0.06499500000000014</v>
      </c>
      <c r="N29" s="54">
        <v>-0.9825579999999999</v>
      </c>
      <c r="O29" s="54">
        <v>-0.5931700000000001</v>
      </c>
      <c r="P29" s="54">
        <v>-1.126291</v>
      </c>
      <c r="Q29" s="54">
        <v>-0.671908</v>
      </c>
      <c r="R29" s="56">
        <f t="shared" si="137"/>
        <v>5.1771650000000005</v>
      </c>
      <c r="S29" s="57">
        <f t="shared" si="138"/>
        <v>4.9763378813</v>
      </c>
      <c r="T29" s="57">
        <f t="shared" si="139"/>
        <v>4.9113428812999995</v>
      </c>
      <c r="U29" s="57">
        <f t="shared" si="140"/>
        <v>5.0135194019</v>
      </c>
      <c r="V29" s="57">
        <f t="shared" si="141"/>
        <v>5.054754255900001</v>
      </c>
      <c r="W29" s="60">
        <v>4.48199761951994</v>
      </c>
      <c r="X29" s="56">
        <f>H29-G26</f>
        <v>-0.04708000000000023</v>
      </c>
      <c r="Y29" s="56">
        <f>G29-G26</f>
        <v>-0.4465900000000005</v>
      </c>
      <c r="Z29" s="56">
        <f>R29-$G26</f>
        <v>-0.3815949999999999</v>
      </c>
      <c r="AA29" s="59">
        <f>S29-$G26</f>
        <v>-0.5824221187000003</v>
      </c>
      <c r="AB29" s="59">
        <f>T29-$G26</f>
        <v>-0.6474171187000008</v>
      </c>
      <c r="AC29" s="59">
        <f>U29-$G26</f>
        <v>-0.5452405981000004</v>
      </c>
      <c r="AD29" s="59">
        <f>V29-$G26</f>
        <v>-0.5040057440999997</v>
      </c>
      <c r="AE29" s="59">
        <v>-0.5040057441</v>
      </c>
      <c r="AF29" s="60">
        <f t="shared" si="142"/>
        <v>-0.45873834556635007</v>
      </c>
      <c r="AG29" s="47">
        <f t="shared" si="1"/>
        <v>0</v>
      </c>
      <c r="AH29" s="47">
        <f t="shared" si="2"/>
        <v>0</v>
      </c>
      <c r="AI29" s="61">
        <f t="shared" si="143"/>
        <v>-0.41165834556634984</v>
      </c>
      <c r="AJ29" s="61">
        <f t="shared" si="144"/>
        <v>-0.012148345566349583</v>
      </c>
      <c r="AK29" s="61">
        <f t="shared" si="145"/>
        <v>0.012148345566349583</v>
      </c>
      <c r="AL29" s="61">
        <f t="shared" si="146"/>
        <v>-0.07714334556635016</v>
      </c>
      <c r="AM29" s="61">
        <f t="shared" si="147"/>
        <v>0.07714334556635016</v>
      </c>
      <c r="AN29" s="61">
        <f t="shared" si="148"/>
        <v>0.18867877313365078</v>
      </c>
      <c r="AO29" s="61">
        <f t="shared" si="149"/>
        <v>0.1236837731336502</v>
      </c>
      <c r="AP29" s="61">
        <f t="shared" si="150"/>
        <v>0.1236837731336502</v>
      </c>
      <c r="AQ29" s="61">
        <f t="shared" si="151"/>
        <v>0.08650225253365029</v>
      </c>
      <c r="AR29" s="61">
        <f t="shared" si="152"/>
        <v>0.08650225253365029</v>
      </c>
      <c r="AS29" s="61">
        <f t="shared" si="133"/>
        <v>0.04526739853364958</v>
      </c>
      <c r="AT29" s="61">
        <f t="shared" si="153"/>
        <v>0.04526739853364958</v>
      </c>
      <c r="AV29" s="8">
        <v>0.0452673985336496</v>
      </c>
      <c r="AW29" s="8">
        <v>-0.0771433455663501</v>
      </c>
    </row>
    <row r="30" spans="1:48" s="83" customFormat="1" ht="15.75">
      <c r="A30" s="82">
        <v>2</v>
      </c>
      <c r="B30"/>
      <c r="C30" s="82"/>
      <c r="D30" s="36">
        <f>$E$2</f>
        <v>0</v>
      </c>
      <c r="E30" s="37" t="s">
        <v>46</v>
      </c>
      <c r="F30" s="38">
        <f t="shared" si="0"/>
        <v>0</v>
      </c>
      <c r="G30" s="40">
        <v>4.49856</v>
      </c>
      <c r="H30" s="40"/>
      <c r="I30" s="40"/>
      <c r="J30" s="40"/>
      <c r="K30" s="40"/>
      <c r="L30" s="40"/>
      <c r="M30" s="41"/>
      <c r="N30" s="40"/>
      <c r="O30" s="40"/>
      <c r="P30" s="40"/>
      <c r="Q30" s="40"/>
      <c r="R30" s="42"/>
      <c r="S30" s="43"/>
      <c r="T30" s="43"/>
      <c r="U30" s="44"/>
      <c r="V30" s="44"/>
      <c r="W30" s="58">
        <v>4.08153144217417</v>
      </c>
      <c r="X30" s="46"/>
      <c r="Y30" s="46"/>
      <c r="Z30" s="46"/>
      <c r="AA30" s="47"/>
      <c r="AB30" s="47"/>
      <c r="AC30" s="47"/>
      <c r="AD30" s="47"/>
      <c r="AE30" s="47"/>
      <c r="AF30" s="9"/>
      <c r="AG30" s="47">
        <f t="shared" si="1"/>
        <v>0.41702855782583015</v>
      </c>
      <c r="AH30" s="47">
        <f t="shared" si="2"/>
        <v>0.008285462942888651</v>
      </c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V30" s="83">
        <v>0</v>
      </c>
    </row>
    <row r="31" spans="1:49" ht="15.75">
      <c r="A31" t="e">
        <f>#N/A</f>
        <v>#VALUE!</v>
      </c>
      <c r="D31" s="36">
        <f aca="true" t="shared" si="154" ref="D31:D33">$AV$66</f>
        <v>0</v>
      </c>
      <c r="E31" s="53" t="s">
        <v>43</v>
      </c>
      <c r="F31" s="38">
        <f t="shared" si="0"/>
        <v>0</v>
      </c>
      <c r="G31" s="54">
        <v>4.38698</v>
      </c>
      <c r="H31" s="54">
        <v>4.48863</v>
      </c>
      <c r="I31" s="54">
        <v>-0.0710682906</v>
      </c>
      <c r="J31" s="54">
        <v>-0.0884228319</v>
      </c>
      <c r="K31" s="54">
        <v>-0.0884228319</v>
      </c>
      <c r="L31" s="54">
        <v>-0.0390013441</v>
      </c>
      <c r="M31" s="55">
        <f aca="true" t="shared" si="155" ref="M31:M33">((N31-O31)-(P31-Q31))*$M$2</f>
        <v>0.013394999999999935</v>
      </c>
      <c r="N31" s="54">
        <v>-0.362105</v>
      </c>
      <c r="O31" s="54">
        <v>-0.250944</v>
      </c>
      <c r="P31" s="54">
        <v>-0.40962099999999996</v>
      </c>
      <c r="Q31" s="54">
        <v>-0.285065</v>
      </c>
      <c r="R31" s="56">
        <f aca="true" t="shared" si="156" ref="R31:R33">G31+M31</f>
        <v>4.400375</v>
      </c>
      <c r="S31" s="57">
        <f aca="true" t="shared" si="157" ref="S31:S33">R31+I31</f>
        <v>4.3293067094</v>
      </c>
      <c r="T31" s="57">
        <f aca="true" t="shared" si="158" ref="T31:T33">G31+I31</f>
        <v>4.3159117094</v>
      </c>
      <c r="U31" s="57">
        <f aca="true" t="shared" si="159" ref="U31:U33">(G31+J31)</f>
        <v>4.2985571681</v>
      </c>
      <c r="V31" s="57">
        <f aca="true" t="shared" si="160" ref="V31:V33">(R31+K31)</f>
        <v>4.3119521681</v>
      </c>
      <c r="W31" s="58">
        <v>3.87447926998611</v>
      </c>
      <c r="X31" s="56">
        <f>H31-G30</f>
        <v>-0.00993000000000066</v>
      </c>
      <c r="Y31" s="56">
        <f>G31-G30</f>
        <v>-0.11158000000000001</v>
      </c>
      <c r="Z31" s="56">
        <f>R31-$G30</f>
        <v>-0.09818499999999997</v>
      </c>
      <c r="AA31" s="59">
        <f>S31-$G30</f>
        <v>-0.16925329060000038</v>
      </c>
      <c r="AB31" s="59">
        <f>T31-$G30</f>
        <v>-0.18264829060000043</v>
      </c>
      <c r="AC31" s="59">
        <f>U31-$G30</f>
        <v>-0.2000028319</v>
      </c>
      <c r="AD31" s="59">
        <f>V31-$G30</f>
        <v>-0.18660783189999997</v>
      </c>
      <c r="AE31" s="59">
        <v>-0.1866078319</v>
      </c>
      <c r="AF31" s="60">
        <f aca="true" t="shared" si="161" ref="AF31:AF33">W31-$W$30</f>
        <v>-0.20705217218806027</v>
      </c>
      <c r="AG31" s="47">
        <f t="shared" si="1"/>
        <v>0</v>
      </c>
      <c r="AH31" s="47">
        <f t="shared" si="2"/>
        <v>0</v>
      </c>
      <c r="AI31" s="61">
        <f aca="true" t="shared" si="162" ref="AI31:AI33">$AF31-X31</f>
        <v>-0.1971221721880596</v>
      </c>
      <c r="AJ31" s="61">
        <f aca="true" t="shared" si="163" ref="AJ31:AJ33">$AF31-Y31</f>
        <v>-0.09547217218806026</v>
      </c>
      <c r="AK31" s="61">
        <f aca="true" t="shared" si="164" ref="AK31:AK33">SQRT(AJ31^2)</f>
        <v>0.09547217218806026</v>
      </c>
      <c r="AL31" s="61">
        <f aca="true" t="shared" si="165" ref="AL31:AL33">$AF31-Z31</f>
        <v>-0.1088671721880603</v>
      </c>
      <c r="AM31" s="61">
        <f aca="true" t="shared" si="166" ref="AM31:AM33">SQRT(AL31^2)</f>
        <v>0.1088671721880603</v>
      </c>
      <c r="AN31" s="61">
        <f aca="true" t="shared" si="167" ref="AN31:AN33">$AF31-AB31</f>
        <v>-0.02440388158805984</v>
      </c>
      <c r="AO31" s="61">
        <f aca="true" t="shared" si="168" ref="AO31:AO33">$AF31-AA31</f>
        <v>-0.037798881588059885</v>
      </c>
      <c r="AP31" s="61">
        <f aca="true" t="shared" si="169" ref="AP31:AP33">SQRT(AO31^2)</f>
        <v>0.037798881588059885</v>
      </c>
      <c r="AQ31" s="61">
        <f aca="true" t="shared" si="170" ref="AQ31:AQ33">$AF31-AC31</f>
        <v>-0.007049340288060257</v>
      </c>
      <c r="AR31" s="61">
        <f aca="true" t="shared" si="171" ref="AR31:AR33">SQRT(AQ31^2)</f>
        <v>0.007049340288060257</v>
      </c>
      <c r="AS31" s="61">
        <f aca="true" t="shared" si="172" ref="AS31:AS45">$AF31-AD31</f>
        <v>-0.020444340288060303</v>
      </c>
      <c r="AT31" s="61">
        <f aca="true" t="shared" si="173" ref="AT31:AT33">SQRT(AS31^2)</f>
        <v>0.020444340288060303</v>
      </c>
      <c r="AV31" s="8">
        <v>-0.02044434028806</v>
      </c>
      <c r="AW31" s="8">
        <v>-0.10886717218806</v>
      </c>
    </row>
    <row r="32" spans="4:49" ht="15.75">
      <c r="D32" s="36">
        <f t="shared" si="154"/>
        <v>0</v>
      </c>
      <c r="E32" s="53" t="s">
        <v>44</v>
      </c>
      <c r="F32" s="38">
        <f t="shared" si="0"/>
        <v>0</v>
      </c>
      <c r="G32" s="54">
        <v>4.30169</v>
      </c>
      <c r="H32" s="54">
        <v>4.47981</v>
      </c>
      <c r="I32" s="54">
        <v>-0.06558961890000001</v>
      </c>
      <c r="J32" s="54">
        <v>-0.083426573</v>
      </c>
      <c r="K32" s="54">
        <v>-0.0926198246</v>
      </c>
      <c r="L32" s="54">
        <v>-0.0676349121</v>
      </c>
      <c r="M32" s="55">
        <f t="shared" si="155"/>
        <v>0.023058999999999996</v>
      </c>
      <c r="N32" s="54">
        <v>-0.666836</v>
      </c>
      <c r="O32" s="54">
        <v>-0.46161199999999997</v>
      </c>
      <c r="P32" s="54">
        <v>-0.749327</v>
      </c>
      <c r="Q32" s="54">
        <v>-0.521044</v>
      </c>
      <c r="R32" s="56">
        <f t="shared" si="156"/>
        <v>4.324749</v>
      </c>
      <c r="S32" s="57">
        <f t="shared" si="157"/>
        <v>4.2591593811</v>
      </c>
      <c r="T32" s="57">
        <f t="shared" si="158"/>
        <v>4.2361003811</v>
      </c>
      <c r="U32" s="57">
        <f t="shared" si="159"/>
        <v>4.218263427</v>
      </c>
      <c r="V32" s="57">
        <f t="shared" si="160"/>
        <v>4.2321291754</v>
      </c>
      <c r="W32" s="58">
        <v>3.81868676849831</v>
      </c>
      <c r="X32" s="56">
        <f>H32-G30</f>
        <v>-0.01875000000000071</v>
      </c>
      <c r="Y32" s="56">
        <f>G32-G30</f>
        <v>-0.19687000000000054</v>
      </c>
      <c r="Z32" s="56">
        <f>R32-$G30</f>
        <v>-0.1738110000000006</v>
      </c>
      <c r="AA32" s="59">
        <f>S32-$G30</f>
        <v>-0.23940061890000042</v>
      </c>
      <c r="AB32" s="59">
        <f>T32-$G30</f>
        <v>-0.26245961890000036</v>
      </c>
      <c r="AC32" s="59">
        <f>U32-$G30</f>
        <v>-0.2802965730000002</v>
      </c>
      <c r="AD32" s="59">
        <f>V32-$G30</f>
        <v>-0.26643082460000045</v>
      </c>
      <c r="AE32" s="59">
        <v>-0.2664308246</v>
      </c>
      <c r="AF32" s="60">
        <f t="shared" si="161"/>
        <v>-0.2628446736758603</v>
      </c>
      <c r="AG32" s="47">
        <f t="shared" si="1"/>
        <v>0</v>
      </c>
      <c r="AH32" s="47">
        <f t="shared" si="2"/>
        <v>0</v>
      </c>
      <c r="AI32" s="61">
        <f t="shared" si="162"/>
        <v>-0.24409467367585957</v>
      </c>
      <c r="AJ32" s="61">
        <f t="shared" si="163"/>
        <v>-0.06597467367585974</v>
      </c>
      <c r="AK32" s="61">
        <f t="shared" si="164"/>
        <v>0.06597467367585974</v>
      </c>
      <c r="AL32" s="61">
        <f t="shared" si="165"/>
        <v>-0.08903367367585968</v>
      </c>
      <c r="AM32" s="61">
        <f t="shared" si="166"/>
        <v>0.08903367367585968</v>
      </c>
      <c r="AN32" s="61">
        <f t="shared" si="167"/>
        <v>-0.00038505477585992764</v>
      </c>
      <c r="AO32" s="61">
        <f t="shared" si="168"/>
        <v>-0.02344405477585987</v>
      </c>
      <c r="AP32" s="61">
        <f t="shared" si="169"/>
        <v>0.02344405477585987</v>
      </c>
      <c r="AQ32" s="61">
        <f t="shared" si="170"/>
        <v>0.01745189932413993</v>
      </c>
      <c r="AR32" s="61">
        <f t="shared" si="171"/>
        <v>0.01745189932413993</v>
      </c>
      <c r="AS32" s="61">
        <f t="shared" si="172"/>
        <v>0.0035861509241401635</v>
      </c>
      <c r="AT32" s="61">
        <f t="shared" si="173"/>
        <v>0.0035861509241401635</v>
      </c>
      <c r="AV32" s="8">
        <v>0.00358615092414044</v>
      </c>
      <c r="AW32" s="8">
        <v>-0.0890336736758594</v>
      </c>
    </row>
    <row r="33" spans="1:49" ht="15.75">
      <c r="A33">
        <f>G33-G31</f>
        <v>-0.17393000000000036</v>
      </c>
      <c r="B33">
        <f>I33-I31</f>
        <v>0.0036996868999999988</v>
      </c>
      <c r="C33">
        <f>J33-J31</f>
        <v>-0.007465946000000001</v>
      </c>
      <c r="D33" s="36">
        <f t="shared" si="154"/>
        <v>0</v>
      </c>
      <c r="E33" s="53" t="s">
        <v>36</v>
      </c>
      <c r="F33" s="38">
        <f t="shared" si="0"/>
        <v>0</v>
      </c>
      <c r="G33" s="54">
        <v>4.21305</v>
      </c>
      <c r="H33" s="54">
        <v>4.46904</v>
      </c>
      <c r="I33" s="54">
        <v>-0.0673686037</v>
      </c>
      <c r="J33" s="54">
        <v>-0.0958887779</v>
      </c>
      <c r="K33" s="54">
        <v>-0.106460149</v>
      </c>
      <c r="L33" s="54">
        <v>-0.0969426847</v>
      </c>
      <c r="M33" s="55">
        <f t="shared" si="155"/>
        <v>0.032380000000000075</v>
      </c>
      <c r="N33" s="54">
        <v>-1.009637</v>
      </c>
      <c r="O33" s="54">
        <v>-0.7016209999999999</v>
      </c>
      <c r="P33" s="54">
        <v>-1.127566</v>
      </c>
      <c r="Q33" s="54">
        <v>-0.78717</v>
      </c>
      <c r="R33" s="56">
        <f t="shared" si="156"/>
        <v>4.24543</v>
      </c>
      <c r="S33" s="57">
        <f t="shared" si="157"/>
        <v>4.1780613962999995</v>
      </c>
      <c r="T33" s="57">
        <f t="shared" si="158"/>
        <v>4.1456813963</v>
      </c>
      <c r="U33" s="57">
        <f t="shared" si="159"/>
        <v>4.1171612221</v>
      </c>
      <c r="V33" s="57">
        <f t="shared" si="160"/>
        <v>4.138969851</v>
      </c>
      <c r="W33" s="58">
        <v>3.7690934338424897</v>
      </c>
      <c r="X33" s="56">
        <f>H33-G30</f>
        <v>-0.029520000000000657</v>
      </c>
      <c r="Y33" s="56">
        <f>G33-G30</f>
        <v>-0.2855100000000004</v>
      </c>
      <c r="Z33" s="56">
        <f>R33-$G30</f>
        <v>-0.2531300000000005</v>
      </c>
      <c r="AA33" s="59">
        <f>S33-$G30</f>
        <v>-0.32049860370000083</v>
      </c>
      <c r="AB33" s="59">
        <f>T33-$G30</f>
        <v>-0.3528786037000007</v>
      </c>
      <c r="AC33" s="59">
        <f>U33-$G30</f>
        <v>-0.3813987779000003</v>
      </c>
      <c r="AD33" s="59">
        <f>V33-$G30</f>
        <v>-0.35959014900000064</v>
      </c>
      <c r="AE33" s="59">
        <v>-0.359590149000001</v>
      </c>
      <c r="AF33" s="60">
        <f t="shared" si="161"/>
        <v>-0.31243800833168045</v>
      </c>
      <c r="AG33" s="47">
        <f t="shared" si="1"/>
        <v>0</v>
      </c>
      <c r="AH33" s="47">
        <f t="shared" si="2"/>
        <v>0</v>
      </c>
      <c r="AI33" s="61">
        <f t="shared" si="162"/>
        <v>-0.2829180083316798</v>
      </c>
      <c r="AJ33" s="61">
        <f t="shared" si="163"/>
        <v>-0.026928008331680076</v>
      </c>
      <c r="AK33" s="61">
        <f t="shared" si="164"/>
        <v>0.026928008331680076</v>
      </c>
      <c r="AL33" s="61">
        <f t="shared" si="165"/>
        <v>-0.05930800833167993</v>
      </c>
      <c r="AM33" s="61">
        <f t="shared" si="166"/>
        <v>0.05930800833167993</v>
      </c>
      <c r="AN33" s="61">
        <f t="shared" si="167"/>
        <v>0.04044059536832023</v>
      </c>
      <c r="AO33" s="61">
        <f t="shared" si="168"/>
        <v>0.008060595368320378</v>
      </c>
      <c r="AP33" s="61">
        <f t="shared" si="169"/>
        <v>0.008060595368320378</v>
      </c>
      <c r="AQ33" s="61">
        <f t="shared" si="170"/>
        <v>0.06896076956831987</v>
      </c>
      <c r="AR33" s="61">
        <f t="shared" si="171"/>
        <v>0.06896076956831987</v>
      </c>
      <c r="AS33" s="61">
        <f t="shared" si="172"/>
        <v>0.047152140668320186</v>
      </c>
      <c r="AT33" s="61">
        <f t="shared" si="173"/>
        <v>0.047152140668320186</v>
      </c>
      <c r="AV33" s="8">
        <v>0.0471521406683206</v>
      </c>
      <c r="AW33" s="8">
        <v>-0.0593080083316795</v>
      </c>
    </row>
    <row r="34" spans="1:48" s="83" customFormat="1" ht="15.75">
      <c r="A34" s="82"/>
      <c r="B34"/>
      <c r="C34" s="82"/>
      <c r="D34" s="36">
        <f>$E$2</f>
        <v>0</v>
      </c>
      <c r="E34" s="37" t="s">
        <v>47</v>
      </c>
      <c r="F34" s="38">
        <f t="shared" si="0"/>
        <v>0</v>
      </c>
      <c r="G34" s="40">
        <v>4.93839</v>
      </c>
      <c r="H34" s="40"/>
      <c r="I34" s="40"/>
      <c r="J34" s="40"/>
      <c r="K34" s="40"/>
      <c r="L34" s="40"/>
      <c r="M34" s="41"/>
      <c r="N34" s="40"/>
      <c r="O34" s="40"/>
      <c r="P34" s="40"/>
      <c r="Q34" s="40"/>
      <c r="R34" s="46"/>
      <c r="S34" s="47"/>
      <c r="T34" s="47"/>
      <c r="U34" s="47"/>
      <c r="V34" s="47"/>
      <c r="W34" s="80">
        <v>4.5712656219004195</v>
      </c>
      <c r="X34" s="46"/>
      <c r="Y34" s="46"/>
      <c r="Z34" s="46"/>
      <c r="AA34" s="81"/>
      <c r="AB34" s="81"/>
      <c r="AC34" s="81"/>
      <c r="AD34" s="81"/>
      <c r="AE34" s="81"/>
      <c r="AF34" s="80"/>
      <c r="AG34" s="47">
        <f t="shared" si="1"/>
        <v>0.36712437809958054</v>
      </c>
      <c r="AH34" s="47">
        <f t="shared" si="2"/>
        <v>0.019860897944623854</v>
      </c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61">
        <f t="shared" si="172"/>
        <v>0</v>
      </c>
      <c r="AT34" s="84"/>
      <c r="AV34" s="83">
        <v>0</v>
      </c>
    </row>
    <row r="35" spans="1:49" ht="15.75">
      <c r="A35" t="e">
        <f>#N/A</f>
        <v>#VALUE!</v>
      </c>
      <c r="D35" s="36">
        <f aca="true" t="shared" si="174" ref="D35:D37">$AV$66</f>
        <v>0</v>
      </c>
      <c r="E35" s="85" t="s">
        <v>43</v>
      </c>
      <c r="F35" s="38">
        <f t="shared" si="0"/>
        <v>0</v>
      </c>
      <c r="G35" s="54">
        <v>4.75207</v>
      </c>
      <c r="H35" s="54">
        <v>4.91893</v>
      </c>
      <c r="I35" s="54">
        <v>-0.2641005394</v>
      </c>
      <c r="J35" s="54">
        <v>-0.14226968480000002</v>
      </c>
      <c r="K35" s="54">
        <v>-0.1547348966</v>
      </c>
      <c r="L35" s="54">
        <v>-0.039256388600000004</v>
      </c>
      <c r="M35" s="55">
        <f aca="true" t="shared" si="175" ref="M35:M37">((N35-O35)-(P35-Q35))*$M$2</f>
        <v>0.017640999999999962</v>
      </c>
      <c r="N35" s="54">
        <v>-0.437147</v>
      </c>
      <c r="O35" s="54">
        <v>-0.270547</v>
      </c>
      <c r="P35" s="54">
        <v>-0.488927</v>
      </c>
      <c r="Q35" s="54">
        <v>-0.304686</v>
      </c>
      <c r="R35" s="56">
        <f aca="true" t="shared" si="176" ref="R35:R37">G35+M35</f>
        <v>4.769711</v>
      </c>
      <c r="S35" s="57">
        <f aca="true" t="shared" si="177" ref="S35:S37">R35+I35</f>
        <v>4.5056104606</v>
      </c>
      <c r="T35" s="57">
        <f aca="true" t="shared" si="178" ref="T35:T37">G35+I35</f>
        <v>4.4879694606</v>
      </c>
      <c r="U35" s="57">
        <f aca="true" t="shared" si="179" ref="U35:U37">(G35+J35)</f>
        <v>4.609800315199999</v>
      </c>
      <c r="V35" s="57">
        <f aca="true" t="shared" si="180" ref="V35:V37">(R35+K35)</f>
        <v>4.6149761034</v>
      </c>
      <c r="W35" s="80">
        <v>4.21915294584408</v>
      </c>
      <c r="X35" s="56">
        <f>H35-G34</f>
        <v>-0.019460000000000477</v>
      </c>
      <c r="Y35" s="56">
        <f>G35-G34</f>
        <v>-0.18632000000000026</v>
      </c>
      <c r="Z35" s="56">
        <f>R35-$G34</f>
        <v>-0.16867900000000002</v>
      </c>
      <c r="AA35" s="59">
        <f>S35-$G34</f>
        <v>-0.43277953940000025</v>
      </c>
      <c r="AB35" s="59">
        <f>T35-$G34</f>
        <v>-0.4504205394000005</v>
      </c>
      <c r="AC35" s="59">
        <f>U35-$G34</f>
        <v>-0.3285896848000007</v>
      </c>
      <c r="AD35" s="59">
        <f>V35-$G34</f>
        <v>-0.3234138966</v>
      </c>
      <c r="AE35" s="59">
        <v>-0.32341389660000003</v>
      </c>
      <c r="AF35" s="60">
        <f aca="true" t="shared" si="181" ref="AF35:AF37">W35-$W$34</f>
        <v>-0.3521126760563398</v>
      </c>
      <c r="AG35" s="47">
        <f t="shared" si="1"/>
        <v>0</v>
      </c>
      <c r="AH35" s="47">
        <f t="shared" si="2"/>
        <v>0</v>
      </c>
      <c r="AI35" s="61">
        <f aca="true" t="shared" si="182" ref="AI35:AI37">$AF35-X35</f>
        <v>-0.3326526760563393</v>
      </c>
      <c r="AJ35" s="61">
        <f aca="true" t="shared" si="183" ref="AJ35:AJ37">$AF35-Y35</f>
        <v>-0.16579267605633952</v>
      </c>
      <c r="AK35" s="61">
        <f aca="true" t="shared" si="184" ref="AK35:AK37">SQRT(AJ35^2)</f>
        <v>0.16579267605633952</v>
      </c>
      <c r="AL35" s="61">
        <f aca="true" t="shared" si="185" ref="AL35:AL37">$AF35-Z35</f>
        <v>-0.18343367605633976</v>
      </c>
      <c r="AM35" s="61">
        <f aca="true" t="shared" si="186" ref="AM35:AM37">SQRT(AL35^2)</f>
        <v>0.18343367605633976</v>
      </c>
      <c r="AN35" s="61">
        <f aca="true" t="shared" si="187" ref="AN35:AN37">$AF35-AB35</f>
        <v>0.0983078633436607</v>
      </c>
      <c r="AO35" s="61">
        <f aca="true" t="shared" si="188" ref="AO35:AO37">$AF35-AA35</f>
        <v>0.08066686334366047</v>
      </c>
      <c r="AP35" s="61">
        <f aca="true" t="shared" si="189" ref="AP35:AP37">SQRT(AO35^2)</f>
        <v>0.08066686334366047</v>
      </c>
      <c r="AQ35" s="61">
        <f aca="true" t="shared" si="190" ref="AQ35:AQ37">$AF35-AC35</f>
        <v>-0.023522991256339054</v>
      </c>
      <c r="AR35" s="61">
        <f aca="true" t="shared" si="191" ref="AR35:AR37">SQRT(AQ35^2)</f>
        <v>0.023522991256339054</v>
      </c>
      <c r="AS35" s="61">
        <f t="shared" si="172"/>
        <v>-0.028698779456339807</v>
      </c>
      <c r="AT35" s="61">
        <f aca="true" t="shared" si="192" ref="AT35:AT37">SQRT(AS35^2)</f>
        <v>0.028698779456339807</v>
      </c>
      <c r="AV35" s="8">
        <v>-0.02869877945634</v>
      </c>
      <c r="AW35" s="8">
        <v>-0.18343367605634</v>
      </c>
    </row>
    <row r="36" spans="4:49" ht="15.75">
      <c r="D36" s="36">
        <f t="shared" si="174"/>
        <v>0</v>
      </c>
      <c r="E36" s="85" t="s">
        <v>44</v>
      </c>
      <c r="F36" s="38">
        <f t="shared" si="0"/>
        <v>0</v>
      </c>
      <c r="G36" s="54">
        <v>4.6138200000000005</v>
      </c>
      <c r="H36" s="54">
        <v>4.899760000000001</v>
      </c>
      <c r="I36" s="54">
        <v>-0.2406555371</v>
      </c>
      <c r="J36" s="54">
        <v>-0.1327340935</v>
      </c>
      <c r="K36" s="54">
        <v>-0.14454764650000002</v>
      </c>
      <c r="L36" s="54">
        <v>-0.06728050220000001</v>
      </c>
      <c r="M36" s="55">
        <f t="shared" si="175"/>
        <v>0.028351000000000015</v>
      </c>
      <c r="N36" s="54">
        <v>-0.7874049999999999</v>
      </c>
      <c r="O36" s="54">
        <v>-0.49528099999999997</v>
      </c>
      <c r="P36" s="54">
        <v>-0.8744379999999999</v>
      </c>
      <c r="Q36" s="54">
        <v>-0.553963</v>
      </c>
      <c r="R36" s="56">
        <f t="shared" si="176"/>
        <v>4.642171</v>
      </c>
      <c r="S36" s="57">
        <f t="shared" si="177"/>
        <v>4.4015154629</v>
      </c>
      <c r="T36" s="57">
        <f t="shared" si="178"/>
        <v>4.3731644629</v>
      </c>
      <c r="U36" s="57">
        <f t="shared" si="179"/>
        <v>4.481085906500001</v>
      </c>
      <c r="V36" s="57">
        <f t="shared" si="180"/>
        <v>4.4976233535</v>
      </c>
      <c r="W36" s="80">
        <v>4.14724261059314</v>
      </c>
      <c r="X36" s="56">
        <f>H36-G34</f>
        <v>-0.0386299999999995</v>
      </c>
      <c r="Y36" s="56">
        <f>G36-G34</f>
        <v>-0.3245699999999996</v>
      </c>
      <c r="Z36" s="56">
        <f>R36-$G34</f>
        <v>-0.2962189999999998</v>
      </c>
      <c r="AA36" s="59">
        <f>S36-$G34</f>
        <v>-0.5368745371000001</v>
      </c>
      <c r="AB36" s="59">
        <f>T36-$G34</f>
        <v>-0.5652255370999999</v>
      </c>
      <c r="AC36" s="59">
        <f>U36-$G34</f>
        <v>-0.45730409349999945</v>
      </c>
      <c r="AD36" s="59">
        <f>V36-$G34</f>
        <v>-0.4407666465000002</v>
      </c>
      <c r="AE36" s="59">
        <v>-0.4407666465</v>
      </c>
      <c r="AF36" s="60">
        <f t="shared" si="181"/>
        <v>-0.4240230113072796</v>
      </c>
      <c r="AG36" s="47">
        <f t="shared" si="1"/>
        <v>0</v>
      </c>
      <c r="AH36" s="47">
        <f t="shared" si="2"/>
        <v>0</v>
      </c>
      <c r="AI36" s="61">
        <f t="shared" si="182"/>
        <v>-0.3853930113072801</v>
      </c>
      <c r="AJ36" s="61">
        <f t="shared" si="183"/>
        <v>-0.09945301130728001</v>
      </c>
      <c r="AK36" s="61">
        <f t="shared" si="184"/>
        <v>0.09945301130728001</v>
      </c>
      <c r="AL36" s="61">
        <f t="shared" si="185"/>
        <v>-0.1278040113072798</v>
      </c>
      <c r="AM36" s="61">
        <f t="shared" si="186"/>
        <v>0.1278040113072798</v>
      </c>
      <c r="AN36" s="61">
        <f t="shared" si="187"/>
        <v>0.1412025257927203</v>
      </c>
      <c r="AO36" s="61">
        <f t="shared" si="188"/>
        <v>0.11285152579272051</v>
      </c>
      <c r="AP36" s="61">
        <f t="shared" si="189"/>
        <v>0.11285152579272051</v>
      </c>
      <c r="AQ36" s="61">
        <f t="shared" si="190"/>
        <v>0.03328108219271986</v>
      </c>
      <c r="AR36" s="61">
        <f t="shared" si="191"/>
        <v>0.03328108219271986</v>
      </c>
      <c r="AS36" s="61">
        <f t="shared" si="172"/>
        <v>0.016743635192720596</v>
      </c>
      <c r="AT36" s="61">
        <f t="shared" si="192"/>
        <v>0.016743635192720596</v>
      </c>
      <c r="AV36">
        <v>0.0167436351927202</v>
      </c>
      <c r="AW36" s="8">
        <v>-0.12780401130728</v>
      </c>
    </row>
    <row r="37" spans="1:49" ht="15.75">
      <c r="A37" t="e">
        <f>#N/A</f>
        <v>#VALUE!</v>
      </c>
      <c r="B37" t="e">
        <f>#N/A</f>
        <v>#VALUE!</v>
      </c>
      <c r="C37" t="e">
        <f>#N/A</f>
        <v>#VALUE!</v>
      </c>
      <c r="D37" s="36">
        <f t="shared" si="174"/>
        <v>0</v>
      </c>
      <c r="E37" s="85" t="s">
        <v>36</v>
      </c>
      <c r="F37" s="38">
        <f t="shared" si="0"/>
        <v>0</v>
      </c>
      <c r="G37" s="54">
        <v>4.4723</v>
      </c>
      <c r="H37" s="54">
        <v>4.87414</v>
      </c>
      <c r="I37" s="54">
        <v>-0.2445826345</v>
      </c>
      <c r="J37" s="54">
        <v>-0.1358546368</v>
      </c>
      <c r="K37" s="54">
        <v>-0.1479398559</v>
      </c>
      <c r="L37" s="54">
        <v>-0.0952326911</v>
      </c>
      <c r="M37" s="55">
        <f t="shared" si="175"/>
        <v>0.037301999999999946</v>
      </c>
      <c r="N37" s="54">
        <v>-1.166367</v>
      </c>
      <c r="O37" s="54">
        <v>-0.7484069999999999</v>
      </c>
      <c r="P37" s="54">
        <v>-1.286954</v>
      </c>
      <c r="Q37" s="54">
        <v>-0.831692</v>
      </c>
      <c r="R37" s="56">
        <f t="shared" si="176"/>
        <v>4.509601999999999</v>
      </c>
      <c r="S37" s="57">
        <f t="shared" si="177"/>
        <v>4.265019365499999</v>
      </c>
      <c r="T37" s="57">
        <f t="shared" si="178"/>
        <v>4.227717365499999</v>
      </c>
      <c r="U37" s="57">
        <f t="shared" si="179"/>
        <v>4.336445363199999</v>
      </c>
      <c r="V37" s="57">
        <f t="shared" si="180"/>
        <v>4.361662144099999</v>
      </c>
      <c r="W37" s="60">
        <v>4.02325927395358</v>
      </c>
      <c r="X37" s="56">
        <f>H37-G34</f>
        <v>-0.06425000000000036</v>
      </c>
      <c r="Y37" s="56">
        <f>G37-G34</f>
        <v>-0.46609000000000034</v>
      </c>
      <c r="Z37" s="56">
        <f>R37-$G34</f>
        <v>-0.42878800000000084</v>
      </c>
      <c r="AA37" s="59">
        <f>S37-$G34</f>
        <v>-0.6733706345000012</v>
      </c>
      <c r="AB37" s="59">
        <f>T37-$G34</f>
        <v>-0.7106726345000007</v>
      </c>
      <c r="AC37" s="59">
        <f>U37-$G34</f>
        <v>-0.6019446368000008</v>
      </c>
      <c r="AD37" s="59">
        <f>V37-$G34</f>
        <v>-0.5767278559000006</v>
      </c>
      <c r="AE37" s="59">
        <v>-0.5767278559000011</v>
      </c>
      <c r="AF37" s="60">
        <f t="shared" si="181"/>
        <v>-0.5480063479468393</v>
      </c>
      <c r="AG37" s="47">
        <f t="shared" si="1"/>
        <v>0</v>
      </c>
      <c r="AH37" s="47">
        <f t="shared" si="2"/>
        <v>0</v>
      </c>
      <c r="AI37" s="61">
        <f t="shared" si="182"/>
        <v>-0.48375634794683897</v>
      </c>
      <c r="AJ37" s="61">
        <f t="shared" si="183"/>
        <v>-0.081916347946839</v>
      </c>
      <c r="AK37" s="61">
        <f t="shared" si="184"/>
        <v>0.081916347946839</v>
      </c>
      <c r="AL37" s="61">
        <f t="shared" si="185"/>
        <v>-0.1192183479468385</v>
      </c>
      <c r="AM37" s="61">
        <f t="shared" si="186"/>
        <v>0.1192183479468385</v>
      </c>
      <c r="AN37" s="61">
        <f t="shared" si="187"/>
        <v>0.1626662865531614</v>
      </c>
      <c r="AO37" s="61">
        <f t="shared" si="188"/>
        <v>0.1253642865531619</v>
      </c>
      <c r="AP37" s="61">
        <f t="shared" si="189"/>
        <v>0.1253642865531619</v>
      </c>
      <c r="AQ37" s="61">
        <f t="shared" si="190"/>
        <v>0.05393828885316143</v>
      </c>
      <c r="AR37" s="61">
        <f t="shared" si="191"/>
        <v>0.05393828885316143</v>
      </c>
      <c r="AS37" s="61">
        <f t="shared" si="172"/>
        <v>0.028721507953161307</v>
      </c>
      <c r="AT37" s="61">
        <f t="shared" si="192"/>
        <v>0.028721507953161307</v>
      </c>
      <c r="AV37">
        <v>0.0287215079531616</v>
      </c>
      <c r="AW37" s="8">
        <v>-0.11921834794683801</v>
      </c>
    </row>
    <row r="38" spans="1:48" s="83" customFormat="1" ht="15.75">
      <c r="A38" s="82">
        <v>4</v>
      </c>
      <c r="B38"/>
      <c r="C38" s="82"/>
      <c r="D38" s="36">
        <f>$E$2</f>
        <v>0</v>
      </c>
      <c r="E38" s="37" t="s">
        <v>48</v>
      </c>
      <c r="F38" s="38">
        <f t="shared" si="0"/>
        <v>0</v>
      </c>
      <c r="G38" s="40">
        <v>5.79921</v>
      </c>
      <c r="H38" s="40"/>
      <c r="I38" s="40"/>
      <c r="J38" s="40"/>
      <c r="K38" s="40"/>
      <c r="L38" s="40"/>
      <c r="M38" s="41"/>
      <c r="N38" s="40"/>
      <c r="O38" s="40"/>
      <c r="P38" s="40"/>
      <c r="Q38" s="40"/>
      <c r="R38" s="42"/>
      <c r="S38" s="43"/>
      <c r="T38" s="43"/>
      <c r="U38" s="44"/>
      <c r="V38" s="44"/>
      <c r="W38" s="58">
        <v>5.12051180321365</v>
      </c>
      <c r="X38" s="46"/>
      <c r="Y38" s="46"/>
      <c r="Z38" s="46"/>
      <c r="AA38" s="47"/>
      <c r="AB38" s="47"/>
      <c r="AC38" s="47"/>
      <c r="AD38" s="47"/>
      <c r="AE38" s="47"/>
      <c r="AF38" s="9"/>
      <c r="AG38" s="47">
        <f t="shared" si="1"/>
        <v>0.6786981967863506</v>
      </c>
      <c r="AH38" s="47">
        <f t="shared" si="2"/>
        <v>0.02911975718435621</v>
      </c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61">
        <f t="shared" si="172"/>
        <v>0</v>
      </c>
      <c r="AT38" s="84"/>
      <c r="AV38" s="83">
        <v>0</v>
      </c>
    </row>
    <row r="39" spans="1:49" ht="15.75">
      <c r="A39" t="e">
        <f>#N/A</f>
        <v>#VALUE!</v>
      </c>
      <c r="D39" s="36">
        <f aca="true" t="shared" si="193" ref="D39:D41">$AV$66</f>
        <v>0</v>
      </c>
      <c r="E39" s="53" t="s">
        <v>43</v>
      </c>
      <c r="F39" s="38">
        <f t="shared" si="0"/>
        <v>0</v>
      </c>
      <c r="G39" s="54">
        <v>5.68214</v>
      </c>
      <c r="H39" s="54">
        <v>5.79244</v>
      </c>
      <c r="I39" s="54">
        <v>-0.1505770106</v>
      </c>
      <c r="J39" s="54">
        <v>-0.0790742829</v>
      </c>
      <c r="K39" s="54">
        <v>-0.0982918421</v>
      </c>
      <c r="L39" s="54">
        <v>-0.0391579558</v>
      </c>
      <c r="M39" s="55">
        <f aca="true" t="shared" si="194" ref="M39:M41">((N39-O39)-(P39-Q39))*$M$2</f>
        <v>0.024058000000000024</v>
      </c>
      <c r="N39" s="54">
        <v>-0.295799</v>
      </c>
      <c r="O39" s="54">
        <v>-0.19422699999999998</v>
      </c>
      <c r="P39" s="54">
        <v>-0.354273</v>
      </c>
      <c r="Q39" s="54">
        <v>-0.22864299999999999</v>
      </c>
      <c r="R39" s="56">
        <f aca="true" t="shared" si="195" ref="R39:R41">G39+M39</f>
        <v>5.7061980000000005</v>
      </c>
      <c r="S39" s="57">
        <f aca="true" t="shared" si="196" ref="S39:S41">R39+I39</f>
        <v>5.5556209894</v>
      </c>
      <c r="T39" s="57">
        <f aca="true" t="shared" si="197" ref="T39:T41">G39+I39</f>
        <v>5.5315629894</v>
      </c>
      <c r="U39" s="57">
        <f aca="true" t="shared" si="198" ref="U39:U41">(G39+J39)</f>
        <v>5.603065717100001</v>
      </c>
      <c r="V39" s="57">
        <f aca="true" t="shared" si="199" ref="V39:V41">(R39+K39)</f>
        <v>5.6079061579000005</v>
      </c>
      <c r="W39" s="58">
        <v>4.92213846459036</v>
      </c>
      <c r="X39" s="56">
        <f>H39-G38</f>
        <v>-0.006770000000000387</v>
      </c>
      <c r="Y39" s="56">
        <f>G39-G38</f>
        <v>-0.11707000000000001</v>
      </c>
      <c r="Z39" s="56">
        <f>R39-$G38</f>
        <v>-0.09301199999999987</v>
      </c>
      <c r="AA39" s="59">
        <f>S39-$G38</f>
        <v>-0.24358901060000004</v>
      </c>
      <c r="AB39" s="59">
        <f>T39-$G38</f>
        <v>-0.2676470106000002</v>
      </c>
      <c r="AC39" s="59">
        <f>U39-$G38</f>
        <v>-0.19614428289999974</v>
      </c>
      <c r="AD39" s="59">
        <f>V39-$G38</f>
        <v>-0.19130384209999995</v>
      </c>
      <c r="AE39" s="59">
        <v>-0.1913038421</v>
      </c>
      <c r="AF39" s="60">
        <f aca="true" t="shared" si="200" ref="AF39:AF41">W39-$W$38</f>
        <v>-0.19837333862328954</v>
      </c>
      <c r="AG39" s="47">
        <f t="shared" si="1"/>
        <v>0</v>
      </c>
      <c r="AH39" s="47">
        <f t="shared" si="2"/>
        <v>0</v>
      </c>
      <c r="AI39" s="61">
        <f aca="true" t="shared" si="201" ref="AI39:AI41">$AF39-X39</f>
        <v>-0.19160333862328915</v>
      </c>
      <c r="AJ39" s="61">
        <f aca="true" t="shared" si="202" ref="AJ39:AJ41">$AF39-Y39</f>
        <v>-0.08130333862328953</v>
      </c>
      <c r="AK39" s="61">
        <f aca="true" t="shared" si="203" ref="AK39:AK41">SQRT(AJ39^2)</f>
        <v>0.08130333862328953</v>
      </c>
      <c r="AL39" s="61">
        <f aca="true" t="shared" si="204" ref="AL39:AL41">$AF39-Z39</f>
        <v>-0.10536133862328967</v>
      </c>
      <c r="AM39" s="61">
        <f aca="true" t="shared" si="205" ref="AM39:AM41">SQRT(AL39^2)</f>
        <v>0.10536133862328967</v>
      </c>
      <c r="AN39" s="61">
        <f aca="true" t="shared" si="206" ref="AN39:AN41">$AF39-AB39</f>
        <v>0.06927367197671064</v>
      </c>
      <c r="AO39" s="61">
        <f aca="true" t="shared" si="207" ref="AO39:AO41">$AF39-AA39</f>
        <v>0.0452156719767105</v>
      </c>
      <c r="AP39" s="61">
        <f aca="true" t="shared" si="208" ref="AP39:AP41">SQRT(AO39^2)</f>
        <v>0.0452156719767105</v>
      </c>
      <c r="AQ39" s="61">
        <f aca="true" t="shared" si="209" ref="AQ39:AQ41">$AF39-AC39</f>
        <v>-0.0022290557232897967</v>
      </c>
      <c r="AR39" s="61">
        <f aca="true" t="shared" si="210" ref="AR39:AR41">SQRT(AQ39^2)</f>
        <v>0.0022290557232897967</v>
      </c>
      <c r="AS39" s="61">
        <f t="shared" si="172"/>
        <v>-0.007069496523289587</v>
      </c>
      <c r="AT39" s="61">
        <f aca="true" t="shared" si="211" ref="AT39:AT41">SQRT(AS39^2)</f>
        <v>0.007069496523289587</v>
      </c>
      <c r="AV39" s="8">
        <v>-0.00706949652329006</v>
      </c>
      <c r="AW39" s="8">
        <v>-0.10536133862329</v>
      </c>
    </row>
    <row r="40" spans="4:49" ht="15.75">
      <c r="D40" s="36">
        <f t="shared" si="193"/>
        <v>0</v>
      </c>
      <c r="E40" s="53" t="s">
        <v>44</v>
      </c>
      <c r="F40" s="38">
        <f t="shared" si="0"/>
        <v>0</v>
      </c>
      <c r="G40" s="54">
        <v>5.59052</v>
      </c>
      <c r="H40" s="54">
        <v>5.78597</v>
      </c>
      <c r="I40" s="54">
        <v>-0.139012981</v>
      </c>
      <c r="J40" s="54">
        <v>-0.0786960709</v>
      </c>
      <c r="K40" s="54">
        <v>-0.0976485083</v>
      </c>
      <c r="L40" s="54">
        <v>-0.0673915618</v>
      </c>
      <c r="M40" s="55">
        <f t="shared" si="194"/>
        <v>0.04172200000000004</v>
      </c>
      <c r="N40" s="54">
        <v>-0.544003</v>
      </c>
      <c r="O40" s="54">
        <v>-0.35516000000000003</v>
      </c>
      <c r="P40" s="54">
        <v>-0.645228</v>
      </c>
      <c r="Q40" s="54">
        <v>-0.414663</v>
      </c>
      <c r="R40" s="56">
        <f t="shared" si="195"/>
        <v>5.632242</v>
      </c>
      <c r="S40" s="57">
        <f t="shared" si="196"/>
        <v>5.493229019</v>
      </c>
      <c r="T40" s="57">
        <f t="shared" si="197"/>
        <v>5.451507019</v>
      </c>
      <c r="U40" s="57">
        <f t="shared" si="198"/>
        <v>5.511823929099999</v>
      </c>
      <c r="V40" s="57">
        <f t="shared" si="199"/>
        <v>5.5345934917</v>
      </c>
      <c r="W40" s="58">
        <v>4.8539476294386</v>
      </c>
      <c r="X40" s="56">
        <f>H40-G38</f>
        <v>-0.013240000000000585</v>
      </c>
      <c r="Y40" s="56">
        <f>G40-G38</f>
        <v>-0.2086900000000007</v>
      </c>
      <c r="Z40" s="56">
        <f>R40-$G38</f>
        <v>-0.16696800000000067</v>
      </c>
      <c r="AA40" s="59">
        <f>S40-$G38</f>
        <v>-0.30598098100000026</v>
      </c>
      <c r="AB40" s="59">
        <f>T40-$G38</f>
        <v>-0.3477029810000003</v>
      </c>
      <c r="AC40" s="59">
        <f>U40-$G38</f>
        <v>-0.2873860709000011</v>
      </c>
      <c r="AD40" s="59">
        <f>V40-$G38</f>
        <v>-0.2646165083000005</v>
      </c>
      <c r="AE40" s="59">
        <v>-0.2646165083</v>
      </c>
      <c r="AF40" s="60">
        <f t="shared" si="200"/>
        <v>-0.26656417377505015</v>
      </c>
      <c r="AG40" s="47">
        <f t="shared" si="1"/>
        <v>0</v>
      </c>
      <c r="AH40" s="47">
        <f t="shared" si="2"/>
        <v>0</v>
      </c>
      <c r="AI40" s="61">
        <f t="shared" si="201"/>
        <v>-0.25332417377504957</v>
      </c>
      <c r="AJ40" s="61">
        <f t="shared" si="202"/>
        <v>-0.05787417377504944</v>
      </c>
      <c r="AK40" s="61">
        <f t="shared" si="203"/>
        <v>0.05787417377504944</v>
      </c>
      <c r="AL40" s="61">
        <f t="shared" si="204"/>
        <v>-0.09959617377504948</v>
      </c>
      <c r="AM40" s="61">
        <f t="shared" si="205"/>
        <v>0.09959617377504948</v>
      </c>
      <c r="AN40" s="61">
        <f t="shared" si="206"/>
        <v>0.08113880722495015</v>
      </c>
      <c r="AO40" s="61">
        <f t="shared" si="207"/>
        <v>0.03941680722495011</v>
      </c>
      <c r="AP40" s="61">
        <f t="shared" si="208"/>
        <v>0.03941680722495011</v>
      </c>
      <c r="AQ40" s="61">
        <f t="shared" si="209"/>
        <v>0.020821897124950972</v>
      </c>
      <c r="AR40" s="61">
        <f t="shared" si="210"/>
        <v>0.020821897124950972</v>
      </c>
      <c r="AS40" s="61">
        <f t="shared" si="172"/>
        <v>-0.0019476654750496536</v>
      </c>
      <c r="AT40" s="61">
        <f t="shared" si="211"/>
        <v>0.0019476654750496536</v>
      </c>
      <c r="AV40" s="8">
        <v>-0.00194766547504949</v>
      </c>
      <c r="AW40" s="8">
        <v>-0.0995961737750493</v>
      </c>
    </row>
    <row r="41" spans="1:49" ht="15.75">
      <c r="A41">
        <f>G41-G39</f>
        <v>-0.18782000000000032</v>
      </c>
      <c r="B41">
        <f>I41-I39</f>
        <v>0.006585814400000001</v>
      </c>
      <c r="C41">
        <f>J41-J39</f>
        <v>-0.006453974200000004</v>
      </c>
      <c r="D41" s="36">
        <f t="shared" si="193"/>
        <v>0</v>
      </c>
      <c r="E41" s="53" t="s">
        <v>36</v>
      </c>
      <c r="F41" s="38">
        <f t="shared" si="0"/>
        <v>0</v>
      </c>
      <c r="G41" s="54">
        <v>5.49432</v>
      </c>
      <c r="H41" s="54">
        <v>5.7773</v>
      </c>
      <c r="I41" s="54">
        <v>-0.1439911962</v>
      </c>
      <c r="J41" s="54">
        <v>-0.0855282571</v>
      </c>
      <c r="K41" s="54">
        <v>-0.1057298715</v>
      </c>
      <c r="L41" s="54">
        <v>-0.0955412237</v>
      </c>
      <c r="M41" s="55">
        <f t="shared" si="194"/>
        <v>0.058713000000000015</v>
      </c>
      <c r="N41" s="54">
        <v>-0.8164779999999999</v>
      </c>
      <c r="O41" s="54">
        <v>-0.533355</v>
      </c>
      <c r="P41" s="54">
        <v>-0.9598829999999999</v>
      </c>
      <c r="Q41" s="54">
        <v>-0.618047</v>
      </c>
      <c r="R41" s="56">
        <f t="shared" si="195"/>
        <v>5.553033</v>
      </c>
      <c r="S41" s="57">
        <f t="shared" si="196"/>
        <v>5.4090418038</v>
      </c>
      <c r="T41" s="57">
        <f t="shared" si="197"/>
        <v>5.3503288038</v>
      </c>
      <c r="U41" s="57">
        <f t="shared" si="198"/>
        <v>5.4087917429</v>
      </c>
      <c r="V41" s="57">
        <f t="shared" si="199"/>
        <v>5.4473031285</v>
      </c>
      <c r="W41" s="58">
        <v>4.78575679428685</v>
      </c>
      <c r="X41" s="56">
        <f>H41-G38</f>
        <v>-0.021910000000000096</v>
      </c>
      <c r="Y41" s="56">
        <f>G41-G38</f>
        <v>-0.3048900000000003</v>
      </c>
      <c r="Z41" s="56">
        <f>R41-$G38</f>
        <v>-0.2461770000000003</v>
      </c>
      <c r="AA41" s="59">
        <f>S41-$G38</f>
        <v>-0.3901681962000003</v>
      </c>
      <c r="AB41" s="59">
        <f>T41-$G38</f>
        <v>-0.44888119620000033</v>
      </c>
      <c r="AC41" s="59">
        <f>U41-$G38</f>
        <v>-0.39041825710000033</v>
      </c>
      <c r="AD41" s="59">
        <f>V41-$G38</f>
        <v>-0.35190687150000066</v>
      </c>
      <c r="AE41" s="59">
        <v>-0.35190687150000105</v>
      </c>
      <c r="AF41" s="60">
        <f t="shared" si="200"/>
        <v>-0.3347550089268001</v>
      </c>
      <c r="AG41" s="47">
        <f t="shared" si="1"/>
        <v>0</v>
      </c>
      <c r="AH41" s="47">
        <f t="shared" si="2"/>
        <v>0</v>
      </c>
      <c r="AI41" s="61">
        <f t="shared" si="201"/>
        <v>-0.3128450089268</v>
      </c>
      <c r="AJ41" s="61">
        <f t="shared" si="202"/>
        <v>-0.029865008926799774</v>
      </c>
      <c r="AK41" s="61">
        <f t="shared" si="203"/>
        <v>0.029865008926799774</v>
      </c>
      <c r="AL41" s="61">
        <f t="shared" si="204"/>
        <v>-0.08857800892679979</v>
      </c>
      <c r="AM41" s="61">
        <f t="shared" si="205"/>
        <v>0.08857800892679979</v>
      </c>
      <c r="AN41" s="61">
        <f t="shared" si="206"/>
        <v>0.11412618727320023</v>
      </c>
      <c r="AO41" s="61">
        <f t="shared" si="207"/>
        <v>0.055413187273200215</v>
      </c>
      <c r="AP41" s="61">
        <f t="shared" si="208"/>
        <v>0.055413187273200215</v>
      </c>
      <c r="AQ41" s="61">
        <f t="shared" si="209"/>
        <v>0.05566324817320023</v>
      </c>
      <c r="AR41" s="61">
        <f t="shared" si="210"/>
        <v>0.05566324817320023</v>
      </c>
      <c r="AS41" s="61">
        <f t="shared" si="172"/>
        <v>0.01715186257320056</v>
      </c>
      <c r="AT41" s="61">
        <f t="shared" si="211"/>
        <v>0.01715186257320056</v>
      </c>
      <c r="AV41" s="8">
        <v>0.0171518625732007</v>
      </c>
      <c r="AW41" s="8">
        <v>-0.08857800892679969</v>
      </c>
    </row>
    <row r="42" spans="1:51" s="83" customFormat="1" ht="15.75">
      <c r="A42" s="82">
        <v>4</v>
      </c>
      <c r="B42"/>
      <c r="C42" s="82"/>
      <c r="D42" s="36">
        <f>$E$2</f>
        <v>0</v>
      </c>
      <c r="E42" s="37" t="s">
        <v>49</v>
      </c>
      <c r="F42" s="38">
        <f t="shared" si="0"/>
        <v>0</v>
      </c>
      <c r="G42" s="40">
        <v>5.45857</v>
      </c>
      <c r="H42" s="40"/>
      <c r="I42" s="40"/>
      <c r="J42" s="40"/>
      <c r="K42" s="40"/>
      <c r="L42" s="40"/>
      <c r="M42" s="41"/>
      <c r="N42" s="40"/>
      <c r="O42" s="40"/>
      <c r="P42" s="40"/>
      <c r="Q42" s="40"/>
      <c r="R42" s="46"/>
      <c r="S42" s="47"/>
      <c r="T42" s="47"/>
      <c r="U42" s="47"/>
      <c r="V42" s="47"/>
      <c r="W42" s="58">
        <v>4.9097401309264</v>
      </c>
      <c r="X42" s="46"/>
      <c r="Y42" s="46"/>
      <c r="Z42" s="46"/>
      <c r="AA42" s="81"/>
      <c r="AB42" s="81"/>
      <c r="AC42" s="81"/>
      <c r="AD42" s="81"/>
      <c r="AE42" s="81"/>
      <c r="AF42" s="80"/>
      <c r="AG42" s="47">
        <f t="shared" si="1"/>
        <v>0.5488298690736002</v>
      </c>
      <c r="AH42" s="47">
        <f t="shared" si="2"/>
        <v>0.0016627468381141344</v>
      </c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61">
        <f t="shared" si="172"/>
        <v>0</v>
      </c>
      <c r="AT42" s="84"/>
      <c r="AV42" s="83">
        <v>0</v>
      </c>
      <c r="AY42"/>
    </row>
    <row r="43" spans="1:51" ht="15.75">
      <c r="A43" t="e">
        <f>#N/A</f>
        <v>#VALUE!</v>
      </c>
      <c r="D43" s="36">
        <f aca="true" t="shared" si="212" ref="D43:D45">$AV$66</f>
        <v>0</v>
      </c>
      <c r="E43" s="85" t="s">
        <v>43</v>
      </c>
      <c r="F43" s="38">
        <f t="shared" si="0"/>
        <v>0</v>
      </c>
      <c r="G43" s="54">
        <v>5.34891</v>
      </c>
      <c r="H43" s="54">
        <v>5.45005</v>
      </c>
      <c r="I43" s="54">
        <v>-0.2582880054</v>
      </c>
      <c r="J43" s="54">
        <v>-0.11122430100000001</v>
      </c>
      <c r="K43" s="54">
        <v>-0.1271029094</v>
      </c>
      <c r="L43" s="54">
        <v>-0.0382974311</v>
      </c>
      <c r="M43" s="55">
        <f aca="true" t="shared" si="213" ref="M43:M45">((N43-O43)-(P43-Q43))*$M$2</f>
        <v>0.020524000000000014</v>
      </c>
      <c r="N43" s="54">
        <v>-0.286923</v>
      </c>
      <c r="O43" s="54">
        <v>-0.1951</v>
      </c>
      <c r="P43" s="54">
        <v>-0.341178</v>
      </c>
      <c r="Q43" s="54">
        <v>-0.22883099999999998</v>
      </c>
      <c r="R43" s="56">
        <f aca="true" t="shared" si="214" ref="R43:R45">G43+M43</f>
        <v>5.369434</v>
      </c>
      <c r="S43" s="57">
        <f aca="true" t="shared" si="215" ref="S43:S45">R43+I43</f>
        <v>5.1111459946</v>
      </c>
      <c r="T43" s="57">
        <f aca="true" t="shared" si="216" ref="T43:T45">G43+I43</f>
        <v>5.0906219946</v>
      </c>
      <c r="U43" s="57">
        <f aca="true" t="shared" si="217" ref="U43:U45">(G43+J43)</f>
        <v>5.237685699</v>
      </c>
      <c r="V43" s="57">
        <f aca="true" t="shared" si="218" ref="V43:V45">(R43+K43)</f>
        <v>5.2423310906000005</v>
      </c>
      <c r="W43" s="58">
        <v>4.6865701249752</v>
      </c>
      <c r="X43" s="56">
        <f>H43-G42</f>
        <v>-0.008519999999999861</v>
      </c>
      <c r="Y43" s="56">
        <f>G43-G42</f>
        <v>-0.10965999999999987</v>
      </c>
      <c r="Z43" s="56">
        <f>R43-$G42</f>
        <v>-0.08913599999999988</v>
      </c>
      <c r="AA43" s="59">
        <f>S43-$G42</f>
        <v>-0.34742400539999974</v>
      </c>
      <c r="AB43" s="59">
        <f>T43-$G42</f>
        <v>-0.3679480053999997</v>
      </c>
      <c r="AC43" s="59">
        <f>U43-$G42</f>
        <v>-0.2208843009999999</v>
      </c>
      <c r="AD43" s="59">
        <f>V43-$G42</f>
        <v>-0.21623890939999946</v>
      </c>
      <c r="AE43" s="59">
        <v>-0.216238909399999</v>
      </c>
      <c r="AF43" s="60">
        <f aca="true" t="shared" si="219" ref="AF43:AF45">W43-$W$42</f>
        <v>-0.22317000595120007</v>
      </c>
      <c r="AG43" s="47">
        <f t="shared" si="1"/>
        <v>0</v>
      </c>
      <c r="AH43" s="47">
        <f t="shared" si="2"/>
        <v>0</v>
      </c>
      <c r="AI43" s="61">
        <f aca="true" t="shared" si="220" ref="AI43:AI45">$AF43-X43</f>
        <v>-0.2146500059512002</v>
      </c>
      <c r="AJ43" s="61">
        <f aca="true" t="shared" si="221" ref="AJ43:AJ45">$AF43-Y43</f>
        <v>-0.1135100059512002</v>
      </c>
      <c r="AK43" s="61">
        <f aca="true" t="shared" si="222" ref="AK43:AK45">SQRT(AJ43^2)</f>
        <v>0.1135100059512002</v>
      </c>
      <c r="AL43" s="61">
        <f aca="true" t="shared" si="223" ref="AL43:AL45">$AF43-Z43</f>
        <v>-0.13403400595120019</v>
      </c>
      <c r="AM43" s="61">
        <f aca="true" t="shared" si="224" ref="AM43:AM45">SQRT(AL43^2)</f>
        <v>0.13403400595120019</v>
      </c>
      <c r="AN43" s="61">
        <f aca="true" t="shared" si="225" ref="AN43:AN45">$AF43-AB43</f>
        <v>0.14477799944879965</v>
      </c>
      <c r="AO43" s="61">
        <f aca="true" t="shared" si="226" ref="AO43:AO45">$AF43-AA43</f>
        <v>0.12425399944879967</v>
      </c>
      <c r="AP43" s="61">
        <f aca="true" t="shared" si="227" ref="AP43:AP45">SQRT(AO43^2)</f>
        <v>0.12425399944879967</v>
      </c>
      <c r="AQ43" s="61">
        <f aca="true" t="shared" si="228" ref="AQ43:AQ45">$AF43-AC43</f>
        <v>-0.0022857049512001737</v>
      </c>
      <c r="AR43" s="61">
        <f aca="true" t="shared" si="229" ref="AR43:AR45">SQRT(AQ43^2)</f>
        <v>0.0022857049512001737</v>
      </c>
      <c r="AS43" s="61">
        <f t="shared" si="172"/>
        <v>-0.006931096551200611</v>
      </c>
      <c r="AT43" s="61">
        <f aca="true" t="shared" si="230" ref="AT43:AT45">SQRT(AS43^2)</f>
        <v>0.006931096551200611</v>
      </c>
      <c r="AV43" s="8">
        <v>-0.00693109655120056</v>
      </c>
      <c r="AW43" s="8">
        <v>-0.1340340059512</v>
      </c>
      <c r="AY43"/>
    </row>
    <row r="44" spans="4:49" ht="15.75">
      <c r="D44" s="36">
        <f t="shared" si="212"/>
        <v>0</v>
      </c>
      <c r="E44" s="85" t="s">
        <v>44</v>
      </c>
      <c r="F44" s="38">
        <f t="shared" si="0"/>
        <v>0</v>
      </c>
      <c r="G44" s="54">
        <v>5.26586</v>
      </c>
      <c r="H44" s="54">
        <v>5.4417100000000005</v>
      </c>
      <c r="I44" s="54">
        <v>-0.22985406590000002</v>
      </c>
      <c r="J44" s="54">
        <v>-0.10547721700000001</v>
      </c>
      <c r="K44" s="54">
        <v>-0.1209730291</v>
      </c>
      <c r="L44" s="54">
        <v>-0.0655904665</v>
      </c>
      <c r="M44" s="55">
        <f t="shared" si="213"/>
        <v>0.034871000000000096</v>
      </c>
      <c r="N44" s="54">
        <v>-0.520913</v>
      </c>
      <c r="O44" s="54">
        <v>-0.35408599999999996</v>
      </c>
      <c r="P44" s="54">
        <v>-0.6138100000000001</v>
      </c>
      <c r="Q44" s="54">
        <v>-0.412112</v>
      </c>
      <c r="R44" s="56">
        <f t="shared" si="214"/>
        <v>5.300731</v>
      </c>
      <c r="S44" s="57">
        <f t="shared" si="215"/>
        <v>5.0708769341</v>
      </c>
      <c r="T44" s="57">
        <f t="shared" si="216"/>
        <v>5.0360059341</v>
      </c>
      <c r="U44" s="57">
        <f t="shared" si="217"/>
        <v>5.160382783</v>
      </c>
      <c r="V44" s="57">
        <f t="shared" si="218"/>
        <v>5.1797579709</v>
      </c>
      <c r="W44" s="58">
        <v>4.6245784566554295</v>
      </c>
      <c r="X44" s="56">
        <f>H44-G42</f>
        <v>-0.01685999999999943</v>
      </c>
      <c r="Y44" s="56">
        <f>G44-G42</f>
        <v>-0.19270999999999994</v>
      </c>
      <c r="Z44" s="56">
        <f>R44-$G42</f>
        <v>-0.15783900000000006</v>
      </c>
      <c r="AA44" s="59">
        <f>S44-$G42</f>
        <v>-0.38769306589999974</v>
      </c>
      <c r="AB44" s="59">
        <f>T44-$G42</f>
        <v>-0.4225640658999996</v>
      </c>
      <c r="AC44" s="59">
        <f>U44-$G42</f>
        <v>-0.2981872169999997</v>
      </c>
      <c r="AD44" s="59">
        <f>V44-$G42</f>
        <v>-0.2788120291</v>
      </c>
      <c r="AE44" s="59">
        <v>-0.2788120291</v>
      </c>
      <c r="AF44" s="60">
        <f t="shared" si="219"/>
        <v>-0.28516167427097017</v>
      </c>
      <c r="AG44" s="47">
        <f t="shared" si="1"/>
        <v>0</v>
      </c>
      <c r="AH44" s="47">
        <f t="shared" si="2"/>
        <v>0</v>
      </c>
      <c r="AI44" s="61">
        <f t="shared" si="220"/>
        <v>-0.26830167427097074</v>
      </c>
      <c r="AJ44" s="61">
        <f t="shared" si="221"/>
        <v>-0.09245167427097023</v>
      </c>
      <c r="AK44" s="61">
        <f t="shared" si="222"/>
        <v>0.09245167427097023</v>
      </c>
      <c r="AL44" s="61">
        <f t="shared" si="223"/>
        <v>-0.1273226742709701</v>
      </c>
      <c r="AM44" s="61">
        <f t="shared" si="224"/>
        <v>0.1273226742709701</v>
      </c>
      <c r="AN44" s="61">
        <f t="shared" si="225"/>
        <v>0.13740239162902945</v>
      </c>
      <c r="AO44" s="61">
        <f t="shared" si="226"/>
        <v>0.10253139162902958</v>
      </c>
      <c r="AP44" s="61">
        <f t="shared" si="227"/>
        <v>0.10253139162902958</v>
      </c>
      <c r="AQ44" s="61">
        <f t="shared" si="228"/>
        <v>0.01302554272902956</v>
      </c>
      <c r="AR44" s="61">
        <f t="shared" si="229"/>
        <v>0.01302554272902956</v>
      </c>
      <c r="AS44" s="61">
        <f t="shared" si="172"/>
        <v>-0.006349645170970142</v>
      </c>
      <c r="AT44" s="61">
        <f t="shared" si="230"/>
        <v>0.006349645170970142</v>
      </c>
      <c r="AV44" s="8">
        <v>-0.0063496451709699805</v>
      </c>
      <c r="AW44" s="8">
        <v>-0.12732267427097</v>
      </c>
    </row>
    <row r="45" spans="1:49" ht="15.75">
      <c r="A45">
        <f>G45-G43</f>
        <v>-0.1683399999999997</v>
      </c>
      <c r="B45">
        <f>I45-I43</f>
        <v>0.030055941800000013</v>
      </c>
      <c r="C45">
        <f>J45-J43</f>
        <v>0.0010996742000000115</v>
      </c>
      <c r="D45" s="36">
        <f t="shared" si="212"/>
        <v>0</v>
      </c>
      <c r="E45" s="85" t="s">
        <v>36</v>
      </c>
      <c r="F45" s="38">
        <f t="shared" si="0"/>
        <v>0</v>
      </c>
      <c r="G45" s="54">
        <v>5.18057</v>
      </c>
      <c r="H45" s="54">
        <v>5.43111</v>
      </c>
      <c r="I45" s="54">
        <v>-0.2282320636</v>
      </c>
      <c r="J45" s="54">
        <v>-0.1101246268</v>
      </c>
      <c r="K45" s="54">
        <v>-0.1265422775</v>
      </c>
      <c r="L45" s="54">
        <v>-0.0925856204</v>
      </c>
      <c r="M45" s="55">
        <f t="shared" si="213"/>
        <v>0.048431</v>
      </c>
      <c r="N45" s="54">
        <v>-0.773794</v>
      </c>
      <c r="O45" s="54">
        <v>-0.527825</v>
      </c>
      <c r="P45" s="54">
        <v>-0.9044409999999999</v>
      </c>
      <c r="Q45" s="54">
        <v>-0.6100409999999999</v>
      </c>
      <c r="R45" s="56">
        <f t="shared" si="214"/>
        <v>5.229001</v>
      </c>
      <c r="S45" s="57">
        <f t="shared" si="215"/>
        <v>5.0007689364</v>
      </c>
      <c r="T45" s="57">
        <f t="shared" si="216"/>
        <v>4.9523379364</v>
      </c>
      <c r="U45" s="57">
        <f t="shared" si="217"/>
        <v>5.0704453732</v>
      </c>
      <c r="V45" s="57">
        <f t="shared" si="218"/>
        <v>5.102458722500001</v>
      </c>
      <c r="W45" s="58">
        <v>4.55638762150367</v>
      </c>
      <c r="X45" s="56">
        <f>H45-G42</f>
        <v>-0.027459999999999596</v>
      </c>
      <c r="Y45" s="56">
        <f>G45-G42</f>
        <v>-0.2779999999999996</v>
      </c>
      <c r="Z45" s="56">
        <f>R45-$G42</f>
        <v>-0.2295689999999997</v>
      </c>
      <c r="AA45" s="59">
        <f>S45-$G42</f>
        <v>-0.45780106359999984</v>
      </c>
      <c r="AB45" s="59">
        <f>T45-$G42</f>
        <v>-0.5062320635999997</v>
      </c>
      <c r="AC45" s="59">
        <f>U45-$G42</f>
        <v>-0.3881246267999998</v>
      </c>
      <c r="AD45" s="59">
        <f>V45-$G42</f>
        <v>-0.35611127749999927</v>
      </c>
      <c r="AE45" s="59">
        <v>-0.35611127749999905</v>
      </c>
      <c r="AF45" s="60">
        <f t="shared" si="219"/>
        <v>-0.3533525094227299</v>
      </c>
      <c r="AG45" s="47">
        <f t="shared" si="1"/>
        <v>0</v>
      </c>
      <c r="AH45" s="47">
        <f t="shared" si="2"/>
        <v>0</v>
      </c>
      <c r="AI45" s="61">
        <f t="shared" si="220"/>
        <v>-0.3258925094227303</v>
      </c>
      <c r="AJ45" s="61">
        <f t="shared" si="221"/>
        <v>-0.07535250942273031</v>
      </c>
      <c r="AK45" s="61">
        <f t="shared" si="222"/>
        <v>0.07535250942273031</v>
      </c>
      <c r="AL45" s="61">
        <f t="shared" si="223"/>
        <v>-0.1237835094227302</v>
      </c>
      <c r="AM45" s="61">
        <f t="shared" si="224"/>
        <v>0.1237835094227302</v>
      </c>
      <c r="AN45" s="61">
        <f t="shared" si="225"/>
        <v>0.15287955417726984</v>
      </c>
      <c r="AO45" s="61">
        <f t="shared" si="226"/>
        <v>0.10444855417726995</v>
      </c>
      <c r="AP45" s="61">
        <f t="shared" si="227"/>
        <v>0.10444855417726995</v>
      </c>
      <c r="AQ45" s="61">
        <f t="shared" si="228"/>
        <v>0.03477211737726993</v>
      </c>
      <c r="AR45" s="61">
        <f t="shared" si="229"/>
        <v>0.03477211737726993</v>
      </c>
      <c r="AS45" s="61">
        <f t="shared" si="172"/>
        <v>0.00275876807726938</v>
      </c>
      <c r="AT45" s="61">
        <f t="shared" si="230"/>
        <v>0.00275876807726938</v>
      </c>
      <c r="AV45" s="8">
        <v>0.0027587680772692704</v>
      </c>
      <c r="AW45" s="8">
        <v>-0.12378350942273</v>
      </c>
    </row>
    <row r="46" spans="4:46" ht="14.25" customHeight="1">
      <c r="D46" s="36">
        <f>$E$2</f>
        <v>0</v>
      </c>
      <c r="E46" s="37" t="s">
        <v>50</v>
      </c>
      <c r="F46" s="38">
        <f t="shared" si="0"/>
        <v>0</v>
      </c>
      <c r="G46" s="40">
        <v>4.26163</v>
      </c>
      <c r="H46" s="40"/>
      <c r="I46" s="40"/>
      <c r="J46" s="40"/>
      <c r="K46" s="40"/>
      <c r="L46" s="40"/>
      <c r="M46" s="41"/>
      <c r="N46" s="40"/>
      <c r="O46" s="40"/>
      <c r="P46" s="40"/>
      <c r="Q46" s="40"/>
      <c r="R46" s="46"/>
      <c r="S46" s="47"/>
      <c r="T46" s="47"/>
      <c r="U46" s="47"/>
      <c r="V46" s="47"/>
      <c r="W46" s="58">
        <f>30660/8065.6</f>
        <v>3.801329101368776</v>
      </c>
      <c r="X46" s="46"/>
      <c r="Y46" s="46"/>
      <c r="Z46" s="46"/>
      <c r="AA46" s="81"/>
      <c r="AB46" s="81"/>
      <c r="AC46" s="81"/>
      <c r="AD46" s="81"/>
      <c r="AE46" s="81"/>
      <c r="AF46" s="80"/>
      <c r="AG46" s="47">
        <f t="shared" si="1"/>
        <v>0.46030089863122425</v>
      </c>
      <c r="AH46" s="47">
        <f t="shared" si="2"/>
        <v>0.002280270461321325</v>
      </c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49" ht="15.75">
      <c r="A47">
        <f>G47-G46</f>
        <v>-0.13987000000000016</v>
      </c>
      <c r="D47" s="36">
        <f aca="true" t="shared" si="231" ref="D47:D49">$AV$66</f>
        <v>0</v>
      </c>
      <c r="E47" s="85" t="s">
        <v>43</v>
      </c>
      <c r="F47" s="38">
        <f t="shared" si="0"/>
        <v>0</v>
      </c>
      <c r="G47" s="54">
        <v>4.12176</v>
      </c>
      <c r="H47" s="54">
        <v>4.25566</v>
      </c>
      <c r="I47" s="54">
        <v>-0.1192040615</v>
      </c>
      <c r="J47" s="54">
        <v>-0.1180672026</v>
      </c>
      <c r="K47" s="54">
        <v>-0.1273810561</v>
      </c>
      <c r="L47" s="54">
        <v>-0.033408417100000004</v>
      </c>
      <c r="M47" s="55">
        <f aca="true" t="shared" si="232" ref="M47:M49">((N47-O47)-(P47-Q47))*$M$2</f>
        <v>0.01364999999999994</v>
      </c>
      <c r="N47" s="54">
        <v>-0.48477000000000003</v>
      </c>
      <c r="O47" s="54">
        <v>-0.327101</v>
      </c>
      <c r="P47" s="54">
        <v>-0.527535</v>
      </c>
      <c r="Q47" s="54">
        <v>-0.356216</v>
      </c>
      <c r="R47" s="56">
        <f aca="true" t="shared" si="233" ref="R47:R49">G47+M47</f>
        <v>4.13541</v>
      </c>
      <c r="S47" s="57">
        <f aca="true" t="shared" si="234" ref="S47:S49">R47+I47</f>
        <v>4.016205938500001</v>
      </c>
      <c r="T47" s="57">
        <f aca="true" t="shared" si="235" ref="T47:T49">G47+I47</f>
        <v>4.0025559385000005</v>
      </c>
      <c r="U47" s="57">
        <f aca="true" t="shared" si="236" ref="U47:U49">(G47+J47)</f>
        <v>4.0036927974</v>
      </c>
      <c r="V47" s="57">
        <f aca="true" t="shared" si="237" ref="V47:V49">(R47+K47)</f>
        <v>4.0080289439</v>
      </c>
      <c r="W47" s="58">
        <v>3.57319976195199</v>
      </c>
      <c r="X47" s="56">
        <f>H47-G46</f>
        <v>-0.005970000000000475</v>
      </c>
      <c r="Y47" s="56">
        <f>G47-G46</f>
        <v>-0.13987000000000016</v>
      </c>
      <c r="Z47" s="135">
        <f>R47-$G46</f>
        <v>-0.12622</v>
      </c>
      <c r="AA47" s="86">
        <f>S47-$G46</f>
        <v>-0.24542406149999962</v>
      </c>
      <c r="AB47" s="86">
        <f>T47-$G46</f>
        <v>-0.2590740614999998</v>
      </c>
      <c r="AC47" s="86">
        <f>U47-$G46</f>
        <v>-0.25793720259999997</v>
      </c>
      <c r="AD47" s="86">
        <f>V47-$G46</f>
        <v>-0.25360105609999994</v>
      </c>
      <c r="AE47" s="86">
        <v>-0.2536010561</v>
      </c>
      <c r="AF47" s="60">
        <f aca="true" t="shared" si="238" ref="AF47:AF49">W47-$W$46</f>
        <v>-0.22812933941678581</v>
      </c>
      <c r="AG47" s="47">
        <f t="shared" si="1"/>
        <v>0</v>
      </c>
      <c r="AH47" s="47">
        <f t="shared" si="2"/>
        <v>0</v>
      </c>
      <c r="AI47" s="61">
        <f aca="true" t="shared" si="239" ref="AI47:AI49">$AF47-X47</f>
        <v>-0.22215933941678534</v>
      </c>
      <c r="AJ47" s="61">
        <f aca="true" t="shared" si="240" ref="AJ47:AJ49">$AF47-Y47</f>
        <v>-0.08825933941678565</v>
      </c>
      <c r="AK47" s="61">
        <f aca="true" t="shared" si="241" ref="AK47:AK49">SQRT(AJ47^2)</f>
        <v>0.08825933941678565</v>
      </c>
      <c r="AL47" s="61">
        <f aca="true" t="shared" si="242" ref="AL47:AL49">$AF47-Z47</f>
        <v>-0.10190933941678582</v>
      </c>
      <c r="AM47" s="61">
        <f aca="true" t="shared" si="243" ref="AM47:AM49">SQRT(AL47^2)</f>
        <v>0.10190933941678582</v>
      </c>
      <c r="AN47" s="61">
        <f aca="true" t="shared" si="244" ref="AN47:AN49">$AF47-AB47</f>
        <v>0.03094472208321397</v>
      </c>
      <c r="AO47" s="61">
        <f aca="true" t="shared" si="245" ref="AO47:AO49">$AF47-AA47</f>
        <v>0.01729472208321381</v>
      </c>
      <c r="AP47" s="61">
        <f aca="true" t="shared" si="246" ref="AP47:AP49">SQRT(AO47^2)</f>
        <v>0.01729472208321381</v>
      </c>
      <c r="AQ47" s="61">
        <f aca="true" t="shared" si="247" ref="AQ47:AQ49">$AF47-AC47</f>
        <v>0.029807863183214156</v>
      </c>
      <c r="AR47" s="61">
        <f aca="true" t="shared" si="248" ref="AR47:AR49">SQRT(AQ47^2)</f>
        <v>0.029807863183214156</v>
      </c>
      <c r="AS47" s="61">
        <f aca="true" t="shared" si="249" ref="AS47:AS49">$AF47-AD47</f>
        <v>0.02547171668321413</v>
      </c>
      <c r="AT47" s="61">
        <f aca="true" t="shared" si="250" ref="AT47:AT49">SQRT(AS47^2)</f>
        <v>0.02547171668321413</v>
      </c>
      <c r="AV47" s="8">
        <v>0.0254717166832139</v>
      </c>
      <c r="AW47" s="8">
        <v>-0.10190933941678601</v>
      </c>
    </row>
    <row r="48" spans="4:49" ht="15" hidden="1">
      <c r="D48" s="36">
        <f t="shared" si="231"/>
        <v>0</v>
      </c>
      <c r="E48" s="85" t="s">
        <v>44</v>
      </c>
      <c r="F48" s="38">
        <f t="shared" si="0"/>
        <v>0</v>
      </c>
      <c r="G48" s="54">
        <v>4.01333</v>
      </c>
      <c r="H48" s="54">
        <v>4.24927</v>
      </c>
      <c r="I48" s="54">
        <v>-0.0968330673</v>
      </c>
      <c r="J48" s="54">
        <v>-0.12182725280000001</v>
      </c>
      <c r="K48" s="54">
        <v>-0.131605843</v>
      </c>
      <c r="L48" s="54">
        <v>-0.0567504396</v>
      </c>
      <c r="M48" s="55">
        <f t="shared" si="232"/>
        <v>0.023195999999999994</v>
      </c>
      <c r="N48" s="54">
        <v>-0.891938</v>
      </c>
      <c r="O48" s="54">
        <v>-0.600677</v>
      </c>
      <c r="P48" s="54">
        <v>-0.964684</v>
      </c>
      <c r="Q48" s="54">
        <v>-0.650227</v>
      </c>
      <c r="R48" s="56">
        <f t="shared" si="233"/>
        <v>4.036526</v>
      </c>
      <c r="S48" s="57">
        <f t="shared" si="234"/>
        <v>3.9396929327000003</v>
      </c>
      <c r="T48" s="57">
        <f t="shared" si="235"/>
        <v>3.9164969327</v>
      </c>
      <c r="U48" s="57">
        <f t="shared" si="236"/>
        <v>3.8915027471999997</v>
      </c>
      <c r="V48" s="57">
        <f t="shared" si="237"/>
        <v>3.9049201570000003</v>
      </c>
      <c r="W48" s="58">
        <v>3.40954175758778</v>
      </c>
      <c r="X48" s="56">
        <f>H48-G46</f>
        <v>-0.012360000000000149</v>
      </c>
      <c r="Y48" s="56">
        <f>G48-G46</f>
        <v>-0.2483000000000004</v>
      </c>
      <c r="Z48" s="56">
        <f>R48-$G46</f>
        <v>-0.22510399999999997</v>
      </c>
      <c r="AA48" s="59">
        <f>S48-$G46</f>
        <v>-0.32193706729999993</v>
      </c>
      <c r="AB48" s="59">
        <f>T48-$G46</f>
        <v>-0.3451330673000004</v>
      </c>
      <c r="AC48" s="59">
        <f>U48-$G46</f>
        <v>-0.3701272528000006</v>
      </c>
      <c r="AD48" s="59">
        <f>V48-$G46</f>
        <v>-0.35670984299999997</v>
      </c>
      <c r="AE48" s="59">
        <v>-0.356709843</v>
      </c>
      <c r="AF48" s="60">
        <f t="shared" si="238"/>
        <v>-0.391787343780996</v>
      </c>
      <c r="AG48" s="57"/>
      <c r="AH48" s="47"/>
      <c r="AI48" s="61">
        <f t="shared" si="239"/>
        <v>-0.37942734378099585</v>
      </c>
      <c r="AJ48" s="61">
        <f t="shared" si="240"/>
        <v>-0.1434873437809956</v>
      </c>
      <c r="AK48" s="61">
        <f t="shared" si="241"/>
        <v>0.1434873437809956</v>
      </c>
      <c r="AL48" s="61">
        <f t="shared" si="242"/>
        <v>-0.16668334378099603</v>
      </c>
      <c r="AM48" s="61">
        <f t="shared" si="243"/>
        <v>0.16668334378099603</v>
      </c>
      <c r="AN48" s="61">
        <f t="shared" si="244"/>
        <v>-0.04665427648099563</v>
      </c>
      <c r="AO48" s="61">
        <f t="shared" si="245"/>
        <v>-0.06985027648099607</v>
      </c>
      <c r="AP48" s="61">
        <f t="shared" si="246"/>
        <v>0.06985027648099607</v>
      </c>
      <c r="AQ48" s="61">
        <f t="shared" si="247"/>
        <v>-0.021660090980995417</v>
      </c>
      <c r="AR48" s="61">
        <f t="shared" si="248"/>
        <v>0.021660090980995417</v>
      </c>
      <c r="AS48" s="61">
        <f t="shared" si="249"/>
        <v>-0.03507750078099603</v>
      </c>
      <c r="AT48" s="61">
        <f t="shared" si="250"/>
        <v>0.03507750078099603</v>
      </c>
      <c r="AV48" s="8">
        <v>-0.0350775007809961</v>
      </c>
      <c r="AW48" s="8">
        <v>-0.166683343780996</v>
      </c>
    </row>
    <row r="49" spans="1:49" ht="15" hidden="1">
      <c r="A49">
        <f>G49-G47</f>
        <v>-0.22167000000000003</v>
      </c>
      <c r="B49">
        <f>I49-I47</f>
        <v>0.032228673799999996</v>
      </c>
      <c r="C49">
        <f>J49-J47</f>
        <v>-0.019725588900000007</v>
      </c>
      <c r="D49" s="36">
        <f t="shared" si="231"/>
        <v>0</v>
      </c>
      <c r="E49" s="85" t="s">
        <v>36</v>
      </c>
      <c r="F49" s="38">
        <f t="shared" si="0"/>
        <v>0</v>
      </c>
      <c r="G49" s="54">
        <v>3.90009</v>
      </c>
      <c r="H49" s="54">
        <v>4.24094</v>
      </c>
      <c r="I49" s="54">
        <v>-0.0869753877</v>
      </c>
      <c r="J49" s="54">
        <v>-0.1377927915</v>
      </c>
      <c r="K49" s="54">
        <v>-0.1486626997</v>
      </c>
      <c r="L49" s="54">
        <v>-0.07943085800000001</v>
      </c>
      <c r="M49" s="55">
        <f t="shared" si="232"/>
        <v>0.031922999999999924</v>
      </c>
      <c r="N49" s="54">
        <v>-1.346111</v>
      </c>
      <c r="O49" s="54">
        <v>-0.908887</v>
      </c>
      <c r="P49" s="54">
        <v>-1.447471</v>
      </c>
      <c r="Q49" s="54">
        <v>-0.978324</v>
      </c>
      <c r="R49" s="56">
        <f t="shared" si="233"/>
        <v>3.932013</v>
      </c>
      <c r="S49" s="57">
        <f t="shared" si="234"/>
        <v>3.8450376123</v>
      </c>
      <c r="T49" s="57">
        <f t="shared" si="235"/>
        <v>3.8131146123</v>
      </c>
      <c r="U49" s="57">
        <f t="shared" si="236"/>
        <v>3.7622972085</v>
      </c>
      <c r="V49" s="57">
        <f t="shared" si="237"/>
        <v>3.7833503003</v>
      </c>
      <c r="W49" s="58">
        <v>3.2880000000000003</v>
      </c>
      <c r="X49" s="56">
        <f>H49-G46</f>
        <v>-0.020690000000000097</v>
      </c>
      <c r="Y49" s="56">
        <f>G49-G46</f>
        <v>-0.3615400000000002</v>
      </c>
      <c r="Z49" s="135">
        <f>R49-$G46</f>
        <v>-0.32961700000000027</v>
      </c>
      <c r="AA49" s="86">
        <f>S49-$G46</f>
        <v>-0.4165923877000002</v>
      </c>
      <c r="AB49" s="86">
        <f>T49-$G46</f>
        <v>-0.4485153877000001</v>
      </c>
      <c r="AC49" s="86">
        <f>U49-$G46</f>
        <v>-0.4993327915000001</v>
      </c>
      <c r="AD49" s="86">
        <f>V49-$G46</f>
        <v>-0.4782796997000003</v>
      </c>
      <c r="AE49" s="86">
        <v>-0.4782796997</v>
      </c>
      <c r="AF49" s="60">
        <f t="shared" si="238"/>
        <v>-0.5133291013687757</v>
      </c>
      <c r="AG49" s="57"/>
      <c r="AH49" s="47"/>
      <c r="AI49" s="61">
        <f t="shared" si="239"/>
        <v>-0.49263910136877564</v>
      </c>
      <c r="AJ49" s="61">
        <f t="shared" si="240"/>
        <v>-0.15178910136877555</v>
      </c>
      <c r="AK49" s="61">
        <f t="shared" si="241"/>
        <v>0.15178910136877555</v>
      </c>
      <c r="AL49" s="61">
        <f t="shared" si="242"/>
        <v>-0.18371210136877547</v>
      </c>
      <c r="AM49" s="61">
        <f t="shared" si="243"/>
        <v>0.18371210136877547</v>
      </c>
      <c r="AN49" s="61">
        <f t="shared" si="244"/>
        <v>-0.06481371366877564</v>
      </c>
      <c r="AO49" s="61">
        <f t="shared" si="245"/>
        <v>-0.09673671366877556</v>
      </c>
      <c r="AP49" s="61">
        <f t="shared" si="246"/>
        <v>0.09673671366877556</v>
      </c>
      <c r="AQ49" s="61">
        <f t="shared" si="247"/>
        <v>-0.013996309868775647</v>
      </c>
      <c r="AR49" s="61">
        <f t="shared" si="248"/>
        <v>0.013996309868775647</v>
      </c>
      <c r="AS49" s="61">
        <f t="shared" si="249"/>
        <v>-0.03504940166877546</v>
      </c>
      <c r="AT49" s="61">
        <f t="shared" si="250"/>
        <v>0.03504940166877546</v>
      </c>
      <c r="AV49" s="8">
        <v>-0.0350494016687758</v>
      </c>
      <c r="AW49" s="8">
        <v>-0.18371210136877603</v>
      </c>
    </row>
    <row r="50" spans="4:46" ht="15.75">
      <c r="D50" s="36"/>
      <c r="E50" s="37" t="s">
        <v>51</v>
      </c>
      <c r="F50" s="38">
        <f t="shared" si="0"/>
        <v>0</v>
      </c>
      <c r="G50" s="40">
        <v>4.68923</v>
      </c>
      <c r="H50" s="40"/>
      <c r="I50" s="40"/>
      <c r="J50" s="40"/>
      <c r="K50" s="40"/>
      <c r="L50" s="40"/>
      <c r="M50" s="41"/>
      <c r="N50" s="40"/>
      <c r="O50" s="40"/>
      <c r="P50" s="40"/>
      <c r="Q50" s="40"/>
      <c r="R50" s="46"/>
      <c r="S50" s="47"/>
      <c r="T50" s="47"/>
      <c r="U50" s="47"/>
      <c r="V50" s="47"/>
      <c r="W50" s="58">
        <v>4.24</v>
      </c>
      <c r="X50" s="46"/>
      <c r="Y50" s="46"/>
      <c r="Z50" s="46"/>
      <c r="AA50" s="81"/>
      <c r="AB50" s="81"/>
      <c r="AC50" s="81"/>
      <c r="AD50" s="81"/>
      <c r="AE50" s="81"/>
      <c r="AF50" s="80"/>
      <c r="AG50" s="47">
        <f aca="true" t="shared" si="251" ref="AG50:AG51">IF(AF50="",G50-W50,"")</f>
        <v>0.44923</v>
      </c>
      <c r="AH50" s="47">
        <f aca="true" t="shared" si="252" ref="AH50:AH51">IF(AG50="","",(AG50-$AG$62)^2)</f>
        <v>0.00346015429210529</v>
      </c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1:49" ht="15.75">
      <c r="A51">
        <f>G51-G50</f>
        <v>-0.24820000000000064</v>
      </c>
      <c r="D51" s="36">
        <f aca="true" t="shared" si="253" ref="D51:D53">$AV$66</f>
        <v>0</v>
      </c>
      <c r="E51" s="85" t="s">
        <v>43</v>
      </c>
      <c r="F51" s="38">
        <f t="shared" si="0"/>
        <v>0</v>
      </c>
      <c r="G51" s="54">
        <v>4.44103</v>
      </c>
      <c r="H51" s="54">
        <v>4.65681</v>
      </c>
      <c r="I51" s="54">
        <v>-0.28491517520000004</v>
      </c>
      <c r="J51" s="54">
        <v>-0.1486844381</v>
      </c>
      <c r="K51" s="54">
        <v>-0.1640592959</v>
      </c>
      <c r="L51" s="54">
        <v>-0.035382274400000004</v>
      </c>
      <c r="M51" s="55">
        <f aca="true" t="shared" si="254" ref="M51:M53">((N51-O51)-(P51-Q51))*$M$2</f>
        <v>0.02014499999999997</v>
      </c>
      <c r="N51" s="54">
        <v>-0.604417</v>
      </c>
      <c r="O51" s="54">
        <v>-0.378712</v>
      </c>
      <c r="P51" s="54">
        <v>-0.6552479999999999</v>
      </c>
      <c r="Q51" s="54">
        <v>-0.409398</v>
      </c>
      <c r="R51" s="56">
        <f aca="true" t="shared" si="255" ref="R51:R53">G51+M51</f>
        <v>4.461175</v>
      </c>
      <c r="S51" s="57">
        <f aca="true" t="shared" si="256" ref="S51:S53">R51+I51</f>
        <v>4.1762598248</v>
      </c>
      <c r="T51" s="57">
        <f aca="true" t="shared" si="257" ref="T51:T53">G51+I51</f>
        <v>4.1561148247999995</v>
      </c>
      <c r="U51" s="57">
        <f aca="true" t="shared" si="258" ref="U51:U53">(G51+J51)</f>
        <v>4.2923455618999995</v>
      </c>
      <c r="V51" s="57">
        <f aca="true" t="shared" si="259" ref="V51:V53">(R51+K51)</f>
        <v>4.297115704099999</v>
      </c>
      <c r="W51" s="58">
        <v>3.8810000000000002</v>
      </c>
      <c r="X51" s="56">
        <f aca="true" t="shared" si="260" ref="X51:X53">H51-G$50</f>
        <v>-0.032420000000000115</v>
      </c>
      <c r="Y51" s="56">
        <f aca="true" t="shared" si="261" ref="Y51:Y53">G51-G$50</f>
        <v>-0.24820000000000064</v>
      </c>
      <c r="Z51" s="135">
        <f aca="true" t="shared" si="262" ref="Z51:Z53">R51-$G$50</f>
        <v>-0.22805500000000034</v>
      </c>
      <c r="AA51" s="86">
        <f aca="true" t="shared" si="263" ref="AA51:AA53">S51-$G$50</f>
        <v>-0.5129701752000004</v>
      </c>
      <c r="AB51" s="86">
        <f aca="true" t="shared" si="264" ref="AB51:AB53">T51-$G$50</f>
        <v>-0.5331151752000007</v>
      </c>
      <c r="AC51" s="86">
        <f aca="true" t="shared" si="265" ref="AC51:AC53">U51-$G$50</f>
        <v>-0.39688443810000074</v>
      </c>
      <c r="AD51" s="86">
        <f aca="true" t="shared" si="266" ref="AD51:AD53">V51-$G$50</f>
        <v>-0.3921142959000008</v>
      </c>
      <c r="AE51" s="86">
        <v>-0.392114295900001</v>
      </c>
      <c r="AF51" s="60">
        <f aca="true" t="shared" si="267" ref="AF51:AF53">W51-W$50</f>
        <v>-0.359</v>
      </c>
      <c r="AG51" s="47">
        <f t="shared" si="251"/>
        <v>0</v>
      </c>
      <c r="AH51" s="47">
        <f t="shared" si="252"/>
        <v>0</v>
      </c>
      <c r="AI51" s="61">
        <f aca="true" t="shared" si="268" ref="AI51:AI53">$AF51-X51</f>
        <v>-0.32657999999999987</v>
      </c>
      <c r="AJ51" s="61">
        <f aca="true" t="shared" si="269" ref="AJ51:AJ53">$AF51-Y51</f>
        <v>-0.11079999999999934</v>
      </c>
      <c r="AK51" s="61">
        <f aca="true" t="shared" si="270" ref="AK51:AK53">SQRT(AJ51^2)</f>
        <v>0.11079999999999934</v>
      </c>
      <c r="AL51" s="61">
        <f aca="true" t="shared" si="271" ref="AL51:AL53">$AF51-Z51</f>
        <v>-0.13094499999999965</v>
      </c>
      <c r="AM51" s="61">
        <f aca="true" t="shared" si="272" ref="AM51:AM53">SQRT(AL51^2)</f>
        <v>0.13094499999999965</v>
      </c>
      <c r="AN51" s="61">
        <f aca="true" t="shared" si="273" ref="AN51:AN53">$AF51-AB51</f>
        <v>0.17411517520000075</v>
      </c>
      <c r="AO51" s="61">
        <f aca="true" t="shared" si="274" ref="AO51:AO53">$AF51-AA51</f>
        <v>0.15397017520000045</v>
      </c>
      <c r="AP51" s="61">
        <f aca="true" t="shared" si="275" ref="AP51:AP53">SQRT(AO51^2)</f>
        <v>0.15397017520000045</v>
      </c>
      <c r="AQ51" s="61">
        <f aca="true" t="shared" si="276" ref="AQ51:AQ53">$AF51-AC51</f>
        <v>0.03788443810000075</v>
      </c>
      <c r="AR51" s="61">
        <f aca="true" t="shared" si="277" ref="AR51:AR53">SQRT(AQ51^2)</f>
        <v>0.03788443810000075</v>
      </c>
      <c r="AS51" s="61">
        <f aca="true" t="shared" si="278" ref="AS51:AS53">$AF51-AD51</f>
        <v>0.03311429590000081</v>
      </c>
      <c r="AT51" s="61">
        <f aca="true" t="shared" si="279" ref="AT51:AT53">SQRT(AS51^2)</f>
        <v>0.03311429590000081</v>
      </c>
      <c r="AV51" s="8">
        <v>0.0331142959000008</v>
      </c>
      <c r="AW51" s="8">
        <v>-0.130945</v>
      </c>
    </row>
    <row r="52" spans="4:49" ht="15" hidden="1">
      <c r="D52" s="36">
        <f t="shared" si="253"/>
        <v>0</v>
      </c>
      <c r="E52" s="85" t="s">
        <v>44</v>
      </c>
      <c r="F52" s="38">
        <f t="shared" si="0"/>
        <v>0</v>
      </c>
      <c r="G52" s="54">
        <v>4.24184</v>
      </c>
      <c r="H52" s="54">
        <v>4.61925</v>
      </c>
      <c r="I52" s="54">
        <v>-0.2687452509</v>
      </c>
      <c r="J52" s="54">
        <v>-0.1364238086</v>
      </c>
      <c r="K52" s="54">
        <v>-0.1502517945</v>
      </c>
      <c r="L52" s="54">
        <v>-0.058797483500000004</v>
      </c>
      <c r="M52" s="55">
        <f t="shared" si="254"/>
        <v>0.03156100000000006</v>
      </c>
      <c r="N52" s="54">
        <v>-1.121454</v>
      </c>
      <c r="O52" s="54">
        <v>-0.7145849999999999</v>
      </c>
      <c r="P52" s="54">
        <v>-1.203918</v>
      </c>
      <c r="Q52" s="54">
        <v>-0.765488</v>
      </c>
      <c r="R52" s="56">
        <f t="shared" si="255"/>
        <v>4.273401</v>
      </c>
      <c r="S52" s="57">
        <f t="shared" si="256"/>
        <v>4.004655749099999</v>
      </c>
      <c r="T52" s="57">
        <f t="shared" si="257"/>
        <v>3.9730947491</v>
      </c>
      <c r="U52" s="57">
        <f t="shared" si="258"/>
        <v>4.1054161914</v>
      </c>
      <c r="V52" s="57">
        <f t="shared" si="259"/>
        <v>4.1231492055</v>
      </c>
      <c r="W52" s="58">
        <v>3.5707200952192</v>
      </c>
      <c r="X52" s="56">
        <f t="shared" si="260"/>
        <v>-0.06998000000000015</v>
      </c>
      <c r="Y52" s="56">
        <f t="shared" si="261"/>
        <v>-0.4473900000000004</v>
      </c>
      <c r="Z52" s="135">
        <f t="shared" si="262"/>
        <v>-0.41582900000000045</v>
      </c>
      <c r="AA52" s="86">
        <f t="shared" si="263"/>
        <v>-0.6845742509000008</v>
      </c>
      <c r="AB52" s="86">
        <f t="shared" si="264"/>
        <v>-0.7161352509000003</v>
      </c>
      <c r="AC52" s="86">
        <f t="shared" si="265"/>
        <v>-0.5838138086000004</v>
      </c>
      <c r="AD52" s="86">
        <f t="shared" si="266"/>
        <v>-0.5660807945000004</v>
      </c>
      <c r="AE52" s="86">
        <v>-0.5660807945</v>
      </c>
      <c r="AF52" s="60">
        <f t="shared" si="267"/>
        <v>-0.6692799047808</v>
      </c>
      <c r="AG52" s="47">
        <f aca="true" t="shared" si="280" ref="AG52:AG53">IF(AF52="",K52-Y52,"")</f>
        <v>0</v>
      </c>
      <c r="AH52" s="47"/>
      <c r="AI52" s="61">
        <f t="shared" si="268"/>
        <v>-0.5992999047807999</v>
      </c>
      <c r="AJ52" s="61">
        <f t="shared" si="269"/>
        <v>-0.22188990478079962</v>
      </c>
      <c r="AK52" s="61">
        <f t="shared" si="270"/>
        <v>0.22188990478079962</v>
      </c>
      <c r="AL52" s="61">
        <f t="shared" si="271"/>
        <v>-0.25345090478079957</v>
      </c>
      <c r="AM52" s="61">
        <f t="shared" si="272"/>
        <v>0.25345090478079957</v>
      </c>
      <c r="AN52" s="61">
        <f t="shared" si="273"/>
        <v>0.04685534611920028</v>
      </c>
      <c r="AO52" s="61">
        <f t="shared" si="274"/>
        <v>0.015294346119200775</v>
      </c>
      <c r="AP52" s="61">
        <f t="shared" si="275"/>
        <v>0.015294346119200775</v>
      </c>
      <c r="AQ52" s="61">
        <f t="shared" si="276"/>
        <v>-0.08546609618079959</v>
      </c>
      <c r="AR52" s="61">
        <f t="shared" si="277"/>
        <v>0.08546609618079959</v>
      </c>
      <c r="AS52" s="61">
        <f t="shared" si="278"/>
        <v>-0.10319911028079964</v>
      </c>
      <c r="AT52" s="61">
        <f t="shared" si="279"/>
        <v>0.10319911028079964</v>
      </c>
      <c r="AV52" s="8">
        <v>-0.1031991102808</v>
      </c>
      <c r="AW52" s="8">
        <v>-0.2534509047808</v>
      </c>
    </row>
    <row r="53" spans="1:49" ht="15" hidden="1">
      <c r="A53">
        <f>G53-G51</f>
        <v>-0.4309099999999999</v>
      </c>
      <c r="B53">
        <f>I53-I51</f>
        <v>-0.003830295899999947</v>
      </c>
      <c r="C53">
        <f>J53-J51</f>
        <v>0.014998074900000019</v>
      </c>
      <c r="D53" s="36">
        <f t="shared" si="253"/>
        <v>0</v>
      </c>
      <c r="E53" s="85" t="s">
        <v>36</v>
      </c>
      <c r="F53" s="38">
        <f t="shared" si="0"/>
        <v>0</v>
      </c>
      <c r="G53" s="54">
        <v>4.01012</v>
      </c>
      <c r="H53" s="54">
        <v>4.55626</v>
      </c>
      <c r="I53" s="54">
        <v>-0.2887454711</v>
      </c>
      <c r="J53" s="54">
        <v>-0.1336863632</v>
      </c>
      <c r="K53" s="54">
        <v>-0.1468602084</v>
      </c>
      <c r="L53" s="54">
        <v>-0.0794608436</v>
      </c>
      <c r="M53" s="55">
        <f t="shared" si="254"/>
        <v>0.03980199999999989</v>
      </c>
      <c r="N53" s="54">
        <v>-1.734194</v>
      </c>
      <c r="O53" s="54">
        <v>-1.130893</v>
      </c>
      <c r="P53" s="54">
        <v>-1.842406</v>
      </c>
      <c r="Q53" s="54">
        <v>-1.199303</v>
      </c>
      <c r="R53" s="56">
        <f t="shared" si="255"/>
        <v>4.049922</v>
      </c>
      <c r="S53" s="57">
        <f t="shared" si="256"/>
        <v>3.7611765288999996</v>
      </c>
      <c r="T53" s="57">
        <f t="shared" si="257"/>
        <v>3.7213745288999998</v>
      </c>
      <c r="U53" s="57">
        <f t="shared" si="258"/>
        <v>3.8764336368</v>
      </c>
      <c r="V53" s="57">
        <f t="shared" si="259"/>
        <v>3.9030617915999994</v>
      </c>
      <c r="W53" s="58">
        <v>3.393</v>
      </c>
      <c r="X53" s="56">
        <f t="shared" si="260"/>
        <v>-0.13297000000000025</v>
      </c>
      <c r="Y53" s="56">
        <f t="shared" si="261"/>
        <v>-0.6791100000000005</v>
      </c>
      <c r="Z53" s="135">
        <f t="shared" si="262"/>
        <v>-0.6393080000000007</v>
      </c>
      <c r="AA53" s="86">
        <f t="shared" si="263"/>
        <v>-0.9280534711000006</v>
      </c>
      <c r="AB53" s="86">
        <f t="shared" si="264"/>
        <v>-0.9678554711000005</v>
      </c>
      <c r="AC53" s="86">
        <f t="shared" si="265"/>
        <v>-0.8127963632000004</v>
      </c>
      <c r="AD53" s="86">
        <f t="shared" si="266"/>
        <v>-0.7861682084000008</v>
      </c>
      <c r="AE53" s="86">
        <v>-0.786168208400001</v>
      </c>
      <c r="AF53" s="60">
        <f t="shared" si="267"/>
        <v>-0.8470000000000004</v>
      </c>
      <c r="AG53" s="47">
        <f t="shared" si="280"/>
        <v>0</v>
      </c>
      <c r="AH53" s="47"/>
      <c r="AI53" s="61">
        <f t="shared" si="268"/>
        <v>-0.7140300000000002</v>
      </c>
      <c r="AJ53" s="61">
        <f t="shared" si="269"/>
        <v>-0.16788999999999987</v>
      </c>
      <c r="AK53" s="61">
        <f t="shared" si="270"/>
        <v>0.16788999999999987</v>
      </c>
      <c r="AL53" s="61">
        <f t="shared" si="271"/>
        <v>-0.20769199999999977</v>
      </c>
      <c r="AM53" s="61">
        <f t="shared" si="272"/>
        <v>0.20769199999999977</v>
      </c>
      <c r="AN53" s="61">
        <f t="shared" si="273"/>
        <v>0.12085547110000006</v>
      </c>
      <c r="AO53" s="61">
        <f t="shared" si="274"/>
        <v>0.08105347110000016</v>
      </c>
      <c r="AP53" s="61">
        <f t="shared" si="275"/>
        <v>0.08105347110000016</v>
      </c>
      <c r="AQ53" s="61">
        <f t="shared" si="276"/>
        <v>-0.03420363680000005</v>
      </c>
      <c r="AR53" s="61">
        <f t="shared" si="277"/>
        <v>0.03420363680000005</v>
      </c>
      <c r="AS53" s="61">
        <f t="shared" si="278"/>
        <v>-0.06083179159999963</v>
      </c>
      <c r="AT53" s="61">
        <f t="shared" si="279"/>
        <v>0.06083179159999963</v>
      </c>
      <c r="AV53" s="8">
        <v>-0.0608317915999992</v>
      </c>
      <c r="AW53" s="8">
        <v>-0.20769199999999902</v>
      </c>
    </row>
    <row r="54" spans="4:46" s="87" customFormat="1" ht="15.75">
      <c r="D54" s="36">
        <f>$E$2</f>
        <v>0</v>
      </c>
      <c r="E54" s="88" t="s">
        <v>52</v>
      </c>
      <c r="F54" s="38">
        <f t="shared" si="0"/>
        <v>0</v>
      </c>
      <c r="G54" s="89">
        <v>4.26588</v>
      </c>
      <c r="H54" s="89"/>
      <c r="I54" s="89"/>
      <c r="J54" s="89"/>
      <c r="K54" s="89"/>
      <c r="L54" s="89"/>
      <c r="M54" s="90"/>
      <c r="N54" s="89"/>
      <c r="O54" s="89"/>
      <c r="P54" s="89"/>
      <c r="Q54" s="89"/>
      <c r="R54" s="91"/>
      <c r="S54" s="92"/>
      <c r="T54" s="92"/>
      <c r="U54" s="93"/>
      <c r="V54" s="93"/>
      <c r="W54" s="94">
        <f>31213/8065.6</f>
        <v>3.8698918865304504</v>
      </c>
      <c r="X54" s="95"/>
      <c r="Y54" s="95"/>
      <c r="Z54" s="95"/>
      <c r="AA54" s="96"/>
      <c r="AB54" s="96"/>
      <c r="AC54" s="96"/>
      <c r="AD54" s="96"/>
      <c r="AE54" s="96"/>
      <c r="AF54" s="97"/>
      <c r="AG54" s="47">
        <f aca="true" t="shared" si="281" ref="AG54:AG59">IF(AF54="",G54-W54,"")</f>
        <v>0.39598811346954976</v>
      </c>
      <c r="AH54" s="47">
        <f aca="true" t="shared" si="282" ref="AH54:AH59">IF(AG54="","",(AG54-$AG$62)^2)</f>
        <v>0.012558555868870534</v>
      </c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36"/>
      <c r="AT54" s="16"/>
    </row>
    <row r="55" spans="1:49" ht="15.75">
      <c r="A55" t="e">
        <f>#N/A</f>
        <v>#VALUE!</v>
      </c>
      <c r="D55" s="36">
        <f>$AV$66</f>
        <v>0</v>
      </c>
      <c r="E55" s="53" t="s">
        <v>43</v>
      </c>
      <c r="F55" s="38">
        <f t="shared" si="0"/>
        <v>0</v>
      </c>
      <c r="G55" s="54">
        <v>4.0528</v>
      </c>
      <c r="H55" s="54">
        <v>4.23954</v>
      </c>
      <c r="I55" s="54">
        <v>-0.2273838638</v>
      </c>
      <c r="J55" s="54">
        <v>-0.1545857037</v>
      </c>
      <c r="K55" s="54">
        <v>-0.1600469746</v>
      </c>
      <c r="L55" s="54">
        <v>-0.0324515242</v>
      </c>
      <c r="M55" s="55">
        <f>((N55-O55)-(P55-Q55))*$M$2</f>
        <v>0.011238999999999943</v>
      </c>
      <c r="N55" s="54">
        <v>-0.580805</v>
      </c>
      <c r="O55" s="54">
        <v>-0.37408399999999997</v>
      </c>
      <c r="P55" s="54">
        <v>-0.618737</v>
      </c>
      <c r="Q55" s="54">
        <v>-0.400777</v>
      </c>
      <c r="R55" s="56">
        <f>G55+M55</f>
        <v>4.064039</v>
      </c>
      <c r="S55" s="57">
        <f>R55+I55</f>
        <v>3.8366551362</v>
      </c>
      <c r="T55" s="57">
        <f>G55+I55</f>
        <v>3.8254161362000003</v>
      </c>
      <c r="U55" s="57">
        <f>(G55+J55)</f>
        <v>3.8982142963000004</v>
      </c>
      <c r="V55" s="57">
        <f>(R55+K55)</f>
        <v>3.9039920254</v>
      </c>
      <c r="W55" s="58">
        <f>28955/8065.6</f>
        <v>3.5899375123983335</v>
      </c>
      <c r="X55" s="56">
        <f>H55-G54</f>
        <v>-0.026340000000000252</v>
      </c>
      <c r="Y55" s="56">
        <f>G55-G54</f>
        <v>-0.21307999999999971</v>
      </c>
      <c r="Z55" s="56">
        <f>R55-$G54</f>
        <v>-0.20184099999999994</v>
      </c>
      <c r="AA55" s="59">
        <f>S55-$G54</f>
        <v>-0.4292248638</v>
      </c>
      <c r="AB55" s="59">
        <f>T55-$G54</f>
        <v>-0.4404638637999998</v>
      </c>
      <c r="AC55" s="59">
        <f>U55-$G54</f>
        <v>-0.36766570369999974</v>
      </c>
      <c r="AD55" s="59">
        <f>V55-$G54</f>
        <v>-0.3618879746000001</v>
      </c>
      <c r="AE55" s="59">
        <v>-0.3618879746</v>
      </c>
      <c r="AF55" s="60">
        <f>$W$55-W54</f>
        <v>-0.2799543741321169</v>
      </c>
      <c r="AG55" s="47">
        <f t="shared" si="281"/>
        <v>0</v>
      </c>
      <c r="AH55" s="47">
        <f t="shared" si="282"/>
        <v>0</v>
      </c>
      <c r="AI55" s="61">
        <f>$AF55-X55</f>
        <v>-0.2536143741321166</v>
      </c>
      <c r="AJ55" s="61">
        <f>$AF55-Y55</f>
        <v>-0.06687437413211716</v>
      </c>
      <c r="AK55" s="61">
        <f>SQRT(AJ55^2)</f>
        <v>0.06687437413211716</v>
      </c>
      <c r="AL55" s="61">
        <f>$AF55-Z55</f>
        <v>-0.07811337413211694</v>
      </c>
      <c r="AM55" s="61">
        <f>SQRT(AL55^2)</f>
        <v>0.07811337413211694</v>
      </c>
      <c r="AN55" s="61">
        <f>$AF55-AB55</f>
        <v>0.16050948966788292</v>
      </c>
      <c r="AO55" s="61">
        <f>$AF55-AA55</f>
        <v>0.14927048966788314</v>
      </c>
      <c r="AP55" s="61">
        <f>SQRT(AO55^2)</f>
        <v>0.14927048966788314</v>
      </c>
      <c r="AQ55" s="61">
        <f>$AF55-AC55</f>
        <v>0.08771132956788286</v>
      </c>
      <c r="AR55" s="61">
        <f>SQRT(AQ55^2)</f>
        <v>0.08771132956788286</v>
      </c>
      <c r="AS55" s="61">
        <f>$AF55-AD55</f>
        <v>0.08193360046788323</v>
      </c>
      <c r="AT55" s="61">
        <f>SQRT(AS55^2)</f>
        <v>0.08193360046788323</v>
      </c>
      <c r="AV55" s="8">
        <v>0.0819336004678831</v>
      </c>
      <c r="AW55" s="8">
        <v>-0.0781133741321171</v>
      </c>
    </row>
    <row r="56" spans="1:46" s="101" customFormat="1" ht="15.75">
      <c r="A56" s="98"/>
      <c r="B56" s="98"/>
      <c r="C56" s="98"/>
      <c r="D56" s="36">
        <f>$E$2</f>
        <v>0</v>
      </c>
      <c r="E56" s="37" t="s">
        <v>53</v>
      </c>
      <c r="F56" s="38">
        <f t="shared" si="0"/>
        <v>0</v>
      </c>
      <c r="G56" s="40">
        <v>4.20176</v>
      </c>
      <c r="H56" s="40"/>
      <c r="I56" s="40"/>
      <c r="J56" s="40"/>
      <c r="K56" s="40"/>
      <c r="L56" s="40"/>
      <c r="M56" s="41"/>
      <c r="N56" s="40"/>
      <c r="O56" s="40"/>
      <c r="P56" s="40"/>
      <c r="Q56" s="40"/>
      <c r="R56" s="46"/>
      <c r="S56" s="47"/>
      <c r="T56" s="47"/>
      <c r="U56" s="47"/>
      <c r="V56" s="47"/>
      <c r="W56" s="81">
        <f>30406/8065.6</f>
        <v>3.7698373338623288</v>
      </c>
      <c r="X56" s="46"/>
      <c r="Y56" s="46"/>
      <c r="Z56" s="46"/>
      <c r="AA56" s="81"/>
      <c r="AB56" s="81"/>
      <c r="AC56" s="81"/>
      <c r="AD56" s="81"/>
      <c r="AE56" s="81"/>
      <c r="AF56" s="99"/>
      <c r="AG56" s="47">
        <f t="shared" si="281"/>
        <v>0.4319226661376714</v>
      </c>
      <c r="AH56" s="47">
        <f t="shared" si="282"/>
        <v>0.0057958393342836855</v>
      </c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9" ht="15.75">
      <c r="A57" t="e">
        <f>#N/A</f>
        <v>#VALUE!</v>
      </c>
      <c r="D57" s="36">
        <f>$AV$66</f>
        <v>0</v>
      </c>
      <c r="E57" s="85" t="s">
        <v>43</v>
      </c>
      <c r="F57" s="38">
        <f t="shared" si="0"/>
        <v>0</v>
      </c>
      <c r="G57" s="54">
        <v>4.03654</v>
      </c>
      <c r="H57" s="54">
        <v>4.19423</v>
      </c>
      <c r="I57" s="54">
        <v>-0.1243027074</v>
      </c>
      <c r="J57" s="54">
        <v>-0.16485693140000002</v>
      </c>
      <c r="K57" s="54">
        <v>-0.16835102740000002</v>
      </c>
      <c r="L57" s="54">
        <v>-0.0337506839</v>
      </c>
      <c r="M57" s="55">
        <f>((N57-O57)-(P57-Q57))*$M$2</f>
        <v>0.00916800000000001</v>
      </c>
      <c r="N57" s="54">
        <v>-0.549449</v>
      </c>
      <c r="O57" s="54">
        <v>-0.363847</v>
      </c>
      <c r="P57" s="54">
        <v>-0.586703</v>
      </c>
      <c r="Q57" s="54">
        <v>-0.391933</v>
      </c>
      <c r="R57" s="56">
        <f>G57+M57</f>
        <v>4.045707999999999</v>
      </c>
      <c r="S57" s="57">
        <f>R57+I57</f>
        <v>3.9214052925999994</v>
      </c>
      <c r="T57" s="57">
        <f>G57+I57</f>
        <v>3.9122372925999995</v>
      </c>
      <c r="U57" s="57">
        <f>(G57+J57)</f>
        <v>3.8716830685999994</v>
      </c>
      <c r="V57" s="57">
        <f>(R57+K57)</f>
        <v>3.8773569725999995</v>
      </c>
      <c r="W57" s="58">
        <f>28632/8065.6</f>
        <v>3.549890894663757</v>
      </c>
      <c r="X57" s="56">
        <f>H57-G56</f>
        <v>-0.007530000000000037</v>
      </c>
      <c r="Y57" s="56">
        <f>G57-G56</f>
        <v>-0.1652200000000006</v>
      </c>
      <c r="Z57" s="135">
        <f>R57-$G56</f>
        <v>-0.15605200000000075</v>
      </c>
      <c r="AA57" s="86">
        <f>S57-$G56</f>
        <v>-0.2803547074000008</v>
      </c>
      <c r="AB57" s="86">
        <f>T57-$G56</f>
        <v>-0.28952270740000063</v>
      </c>
      <c r="AC57" s="86">
        <f>U57-$G56</f>
        <v>-0.3300769314000007</v>
      </c>
      <c r="AD57" s="86">
        <f>V57-$G56</f>
        <v>-0.3244030274000007</v>
      </c>
      <c r="AE57" s="86">
        <v>-0.32440302740000104</v>
      </c>
      <c r="AF57" s="60">
        <f>W57-W56</f>
        <v>-0.21994643919857193</v>
      </c>
      <c r="AG57" s="47">
        <f t="shared" si="281"/>
        <v>0</v>
      </c>
      <c r="AH57" s="47">
        <f t="shared" si="282"/>
        <v>0</v>
      </c>
      <c r="AI57" s="61">
        <f>$AF57-X57</f>
        <v>-0.2124164391985719</v>
      </c>
      <c r="AJ57" s="61">
        <f>$AF57-Y57</f>
        <v>-0.05472643919857134</v>
      </c>
      <c r="AK57" s="61">
        <f>SQRT(AJ57^2)</f>
        <v>0.05472643919857134</v>
      </c>
      <c r="AL57" s="61">
        <f>$AF57-Z57</f>
        <v>-0.06389443919857118</v>
      </c>
      <c r="AM57" s="61">
        <f>SQRT(AL57^2)</f>
        <v>0.06389443919857118</v>
      </c>
      <c r="AN57" s="61">
        <f>$AF57-AB57</f>
        <v>0.0695762682014287</v>
      </c>
      <c r="AO57" s="61">
        <f>$AF57-AA57</f>
        <v>0.06040826820142886</v>
      </c>
      <c r="AP57" s="61">
        <f>SQRT(AO57^2)</f>
        <v>0.06040826820142886</v>
      </c>
      <c r="AQ57" s="61">
        <f>$AF57-AC57</f>
        <v>0.11013049220142879</v>
      </c>
      <c r="AR57" s="61">
        <f>SQRT(AQ57^2)</f>
        <v>0.11013049220142879</v>
      </c>
      <c r="AS57" s="61">
        <f>$AF57-AD57</f>
        <v>0.10445658820142878</v>
      </c>
      <c r="AT57" s="61">
        <f>SQRT(AS57^2)</f>
        <v>0.10445658820142878</v>
      </c>
      <c r="AV57" s="8">
        <v>0.104456588201429</v>
      </c>
      <c r="AW57" s="8">
        <v>-0.0638944391985713</v>
      </c>
    </row>
    <row r="58" spans="1:46" s="101" customFormat="1" ht="15.75">
      <c r="A58" s="98"/>
      <c r="B58" s="98"/>
      <c r="C58" s="98"/>
      <c r="D58" s="36">
        <f>$E$2</f>
        <v>0</v>
      </c>
      <c r="E58" s="37" t="s">
        <v>54</v>
      </c>
      <c r="F58" s="38">
        <f t="shared" si="0"/>
        <v>0</v>
      </c>
      <c r="G58" s="40">
        <v>3.47953</v>
      </c>
      <c r="H58" s="40"/>
      <c r="I58" s="40"/>
      <c r="J58" s="40"/>
      <c r="K58" s="40"/>
      <c r="L58" s="40"/>
      <c r="M58" s="41"/>
      <c r="N58" s="40"/>
      <c r="O58" s="40"/>
      <c r="P58" s="40"/>
      <c r="Q58" s="40"/>
      <c r="R58" s="46"/>
      <c r="S58" s="47"/>
      <c r="T58" s="47"/>
      <c r="U58" s="47"/>
      <c r="V58" s="47"/>
      <c r="W58" s="81">
        <f>25648/8065.6</f>
        <v>3.179924618131323</v>
      </c>
      <c r="X58" s="46"/>
      <c r="Y58" s="46"/>
      <c r="Z58" s="46"/>
      <c r="AA58" s="81"/>
      <c r="AB58" s="81"/>
      <c r="AC58" s="81"/>
      <c r="AD58" s="81"/>
      <c r="AE58" s="81"/>
      <c r="AF58" s="99"/>
      <c r="AG58" s="47">
        <f t="shared" si="281"/>
        <v>0.2996053818686768</v>
      </c>
      <c r="AH58" s="47">
        <f t="shared" si="282"/>
        <v>0.04345044126663817</v>
      </c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</row>
    <row r="59" spans="1:49" ht="15.75">
      <c r="A59" t="e">
        <f>#N/A</f>
        <v>#VALUE!</v>
      </c>
      <c r="D59" s="36">
        <f>$AV$66</f>
        <v>0</v>
      </c>
      <c r="E59" s="85" t="s">
        <v>43</v>
      </c>
      <c r="F59" s="38">
        <f t="shared" si="0"/>
        <v>0</v>
      </c>
      <c r="G59" s="54">
        <v>3.32177</v>
      </c>
      <c r="H59" s="54">
        <v>3.43181</v>
      </c>
      <c r="I59" s="54">
        <v>-0.1934443283</v>
      </c>
      <c r="J59" s="54">
        <v>-0.0654084853</v>
      </c>
      <c r="K59" s="54">
        <v>-0.07500645900000001</v>
      </c>
      <c r="L59" s="54">
        <v>-0.0363483337</v>
      </c>
      <c r="M59" s="55">
        <f>((N59-O59)-(P59-Q59))*$M$2</f>
        <v>0.01530400000000004</v>
      </c>
      <c r="N59" s="54">
        <v>-0.443524</v>
      </c>
      <c r="O59" s="54">
        <v>-0.329604</v>
      </c>
      <c r="P59" s="54">
        <v>-0.489515</v>
      </c>
      <c r="Q59" s="54">
        <v>-0.360291</v>
      </c>
      <c r="R59" s="56">
        <f>G59+M59</f>
        <v>3.337074</v>
      </c>
      <c r="S59" s="57">
        <f>R59+I59</f>
        <v>3.1436296717</v>
      </c>
      <c r="T59" s="57">
        <f>G59+I59</f>
        <v>3.1283256717</v>
      </c>
      <c r="U59" s="57">
        <f>(G59+J59)</f>
        <v>3.2563615147</v>
      </c>
      <c r="V59" s="57">
        <f>(R59+K59)</f>
        <v>3.262067541</v>
      </c>
      <c r="W59" s="58">
        <f>24277/8065.6</f>
        <v>3.0099434635984923</v>
      </c>
      <c r="X59" s="56">
        <f>H59-G58</f>
        <v>-0.047719999999999985</v>
      </c>
      <c r="Y59" s="56">
        <f>G59-G58</f>
        <v>-0.15776000000000012</v>
      </c>
      <c r="Z59" s="135">
        <f>R59-$G58</f>
        <v>-0.14245600000000014</v>
      </c>
      <c r="AA59" s="86">
        <f>S59-$G58</f>
        <v>-0.33590032830000016</v>
      </c>
      <c r="AB59" s="86">
        <f>T59-$G58</f>
        <v>-0.35120432830000015</v>
      </c>
      <c r="AC59" s="86">
        <f>U59-$G58</f>
        <v>-0.2231684853</v>
      </c>
      <c r="AD59" s="86">
        <f>V59-$G58</f>
        <v>-0.21746245900000005</v>
      </c>
      <c r="AE59" s="86">
        <v>-0.21746245900000002</v>
      </c>
      <c r="AF59" s="60">
        <f>W59-W58</f>
        <v>-0.1699811545328309</v>
      </c>
      <c r="AG59" s="47">
        <f t="shared" si="281"/>
        <v>0</v>
      </c>
      <c r="AH59" s="47">
        <f t="shared" si="282"/>
        <v>0</v>
      </c>
      <c r="AI59" s="61">
        <f>$AF59-X59</f>
        <v>-0.12226115453283093</v>
      </c>
      <c r="AJ59" s="61">
        <f>$AF59-Y59</f>
        <v>-0.012221154532830791</v>
      </c>
      <c r="AK59" s="61">
        <f>SQRT(AJ59^2)</f>
        <v>0.012221154532830791</v>
      </c>
      <c r="AL59" s="61">
        <f>$AF59-Z59</f>
        <v>-0.027525154532830776</v>
      </c>
      <c r="AM59" s="61">
        <f>SQRT(AL59^2)</f>
        <v>0.027525154532830776</v>
      </c>
      <c r="AN59" s="61">
        <f>$AF59-AB59</f>
        <v>0.18122317376716923</v>
      </c>
      <c r="AO59" s="61">
        <f>$AF59-AA59</f>
        <v>0.16591917376716925</v>
      </c>
      <c r="AP59" s="61">
        <f>SQRT(AO59^2)</f>
        <v>0.16591917376716925</v>
      </c>
      <c r="AQ59" s="61">
        <f>$AF59-AC59</f>
        <v>0.05318733076716908</v>
      </c>
      <c r="AR59" s="61">
        <f>SQRT(AQ59^2)</f>
        <v>0.05318733076716908</v>
      </c>
      <c r="AS59" s="61">
        <f>$AF59-AD59</f>
        <v>0.04748130446716914</v>
      </c>
      <c r="AT59" s="61">
        <f>SQRT(AS59^2)</f>
        <v>0.04748130446716914</v>
      </c>
      <c r="AV59" s="8">
        <v>0.04748130446716901</v>
      </c>
      <c r="AW59" s="8">
        <v>-0.0275251545328309</v>
      </c>
    </row>
    <row r="60" spans="1:46" s="12" customFormat="1" ht="15.75">
      <c r="A60" s="102"/>
      <c r="B60" s="102"/>
      <c r="C60" s="102"/>
      <c r="D60" s="85"/>
      <c r="E60" s="85"/>
      <c r="F60" s="103"/>
      <c r="G60" s="86"/>
      <c r="H60" s="86"/>
      <c r="I60" s="86"/>
      <c r="J60" s="86"/>
      <c r="K60" s="86"/>
      <c r="L60" s="86"/>
      <c r="M60" s="104"/>
      <c r="N60" s="86"/>
      <c r="O60" s="86"/>
      <c r="P60" s="86"/>
      <c r="Q60" s="86"/>
      <c r="R60" s="86"/>
      <c r="S60" s="105"/>
      <c r="T60" s="105"/>
      <c r="U60" s="105"/>
      <c r="V60" s="105"/>
      <c r="W60" s="106"/>
      <c r="X60" s="106"/>
      <c r="Y60" s="106"/>
      <c r="Z60" s="86"/>
      <c r="AA60" s="86"/>
      <c r="AB60" s="86"/>
      <c r="AC60" s="86"/>
      <c r="AD60" s="86"/>
      <c r="AE60" s="86"/>
      <c r="AF60" s="107"/>
      <c r="AG60" s="10"/>
      <c r="AH60" s="10"/>
      <c r="AI60" s="107"/>
      <c r="AJ60" s="107"/>
      <c r="AK60" s="108"/>
      <c r="AL60" s="108"/>
      <c r="AM60" s="108"/>
      <c r="AN60" s="108"/>
      <c r="AO60"/>
      <c r="AP60"/>
      <c r="AQ60"/>
      <c r="AR60"/>
      <c r="AS60"/>
      <c r="AT60"/>
    </row>
    <row r="61" spans="1:46" s="12" customFormat="1" ht="15.75">
      <c r="A61" s="102"/>
      <c r="B61" s="102"/>
      <c r="C61" s="102"/>
      <c r="D61" s="85"/>
      <c r="E61" s="85"/>
      <c r="F61" s="103"/>
      <c r="G61" s="86"/>
      <c r="H61" s="109" t="s">
        <v>57</v>
      </c>
      <c r="I61" s="109" t="s">
        <v>57</v>
      </c>
      <c r="J61" s="109" t="s">
        <v>57</v>
      </c>
      <c r="K61" s="110" t="s">
        <v>57</v>
      </c>
      <c r="L61" s="86"/>
      <c r="M61" s="104"/>
      <c r="N61" s="86"/>
      <c r="O61" s="86"/>
      <c r="P61" s="86"/>
      <c r="Q61" s="86"/>
      <c r="R61" s="86"/>
      <c r="S61" s="105"/>
      <c r="T61" s="105"/>
      <c r="U61" s="105"/>
      <c r="V61" s="105"/>
      <c r="W61" s="106"/>
      <c r="X61" s="106"/>
      <c r="Y61" s="106"/>
      <c r="Z61" s="86"/>
      <c r="AA61" s="86"/>
      <c r="AB61" s="86"/>
      <c r="AC61" s="86"/>
      <c r="AD61" s="86"/>
      <c r="AE61" s="86"/>
      <c r="AF61" s="107"/>
      <c r="AG61" s="10" t="s">
        <v>58</v>
      </c>
      <c r="AH61" s="10"/>
      <c r="AI61" s="107"/>
      <c r="AJ61" s="112" t="s">
        <v>57</v>
      </c>
      <c r="AK61" s="112" t="s">
        <v>60</v>
      </c>
      <c r="AL61" s="112" t="s">
        <v>57</v>
      </c>
      <c r="AM61" s="112" t="s">
        <v>60</v>
      </c>
      <c r="AN61" s="112"/>
      <c r="AO61" s="113" t="s">
        <v>57</v>
      </c>
      <c r="AP61" s="113" t="s">
        <v>60</v>
      </c>
      <c r="AQ61" s="114" t="s">
        <v>57</v>
      </c>
      <c r="AR61" s="114" t="s">
        <v>60</v>
      </c>
      <c r="AS61" s="111" t="s">
        <v>57</v>
      </c>
      <c r="AT61" s="111" t="s">
        <v>60</v>
      </c>
    </row>
    <row r="62" spans="1:49" s="12" customFormat="1" ht="15.75">
      <c r="A62" s="102"/>
      <c r="B62" s="102"/>
      <c r="C62" s="102"/>
      <c r="D62" s="102"/>
      <c r="E62" s="85"/>
      <c r="F62" s="103"/>
      <c r="G62" s="86"/>
      <c r="H62" s="115">
        <f>AVERAGE(H59,H57,H56,H55,H53,H52,H51,H49,H48,H47,H45,H44,H43,H41,H40,H39,H36,H37,H35,H32,H33)</f>
        <v>4.7882014999999996</v>
      </c>
      <c r="I62" s="115">
        <f>AVERAGE(I59,I57,I56,I55,I53,I52,I51,I49,I48,I47,I45,I44,I43,I41,I40,I39,I36,I37,I35,I32,I33)</f>
        <v>-0.18614007847499997</v>
      </c>
      <c r="J62" s="115">
        <f>AVERAGE(J59,J57,J56,J55,J53,J52,J51,J49,J48,J47,J45,J44,J43,J41,J40,J39,J36,J37,J35,J32,J33)</f>
        <v>-0.117081574945</v>
      </c>
      <c r="K62" s="115">
        <f>AVERAGE(K59,K57,K55,K51,K47,K45,K44,K43,K41,K40,K39,K37,K36,K35,K33,K32,K31,K29,K28,K27,K25,K24,K23,K21,K20)</f>
        <v>-0.12250678298</v>
      </c>
      <c r="L62" s="86"/>
      <c r="M62" s="104"/>
      <c r="N62" s="86"/>
      <c r="O62" s="86"/>
      <c r="P62" s="86"/>
      <c r="Q62" s="86"/>
      <c r="R62" s="86"/>
      <c r="S62" s="105"/>
      <c r="T62" s="105"/>
      <c r="U62" s="105"/>
      <c r="V62" s="105"/>
      <c r="W62" s="106"/>
      <c r="X62" s="106"/>
      <c r="Y62" s="106"/>
      <c r="Z62" s="86"/>
      <c r="AA62" s="86"/>
      <c r="AB62" s="86"/>
      <c r="AC62" s="86"/>
      <c r="AD62" s="86"/>
      <c r="AE62" s="86"/>
      <c r="AF62" s="107"/>
      <c r="AG62" s="61">
        <f>AVERAGE(AG58,AG56,AG54,AG50,AG46,AG42,AG38,AG34,AG30,AG26,AG22,AG19,AG16,AG13,AG10,AG7,AG4)</f>
        <v>0.5080530761870313</v>
      </c>
      <c r="AH62" s="10"/>
      <c r="AI62" s="107"/>
      <c r="AJ62" s="112">
        <f>AVERAGE(AJ59,AJ57,AJ55,AJ51,AJ47,AJ45,AJ44,AJ43,AJ41,AJ40,AJ39,AJ37,AJ36,AJ35,AJ33,AJ32,AJ31,AJ29,AJ28,AJ27,AJ25,AJ24,AJ23,AJ21,AJ20)</f>
        <v>-0.0673135784963297</v>
      </c>
      <c r="AK62" s="112">
        <f>AVERAGE(AK59,AK57,AK55,AK51,AK47,AK45,AK44,AK43,AK41,AK40,AK39,AK37,AK36,AK35,AK33,AK32,AK31,AK29,AK28,AK27,AK25,AK24,AK23,AK21,AK20)</f>
        <v>0.06757627097798005</v>
      </c>
      <c r="AL62" s="112">
        <f>AVERAGE(AL59,AL57,AL55,AL51,AL47,AL45,AL44,AL43,AL41,AL40,AL39,AL37,AL36,AL35,AL33,AL32,AL31,AL29,AL28,AL27,AL25,AL24,AL23,AL21,AL20)</f>
        <v>-0.1004801784963297</v>
      </c>
      <c r="AM62" s="112">
        <f>AVERAGE(AM59,AM57,AM55,AM51,AM47,AM45,AM44,AM43,AM41,AM40,AM39,AM37,AM36,AM35,AM33,AM32,AM31,AM29,AM28,AM27,AM25,AM24,AM23,AM21,AM20)</f>
        <v>0.1004801784963297</v>
      </c>
      <c r="AN62" s="112"/>
      <c r="AO62" s="113">
        <f>AVERAGE(AO59,AO57,AO55,AO51,AO47,AO45,AO44,AO43,AO41,AO40,AO39,AO37,AO36,AO35,AO33,AO32,AO31,AO29,AO28,AO27,AO25,AO24,AO23,AO21,AO20)</f>
        <v>0.08298402039567038</v>
      </c>
      <c r="AP62" s="113">
        <f>AVERAGE(AP59,AP57,AP55,AP51,AP47,AP45,AP44,AP43,AP41,AP40,AP39,AP37,AP36,AP35,AP33,AP32,AP31,AP29,AP28,AP27,AP25,AP24,AP23,AP21,AP20)</f>
        <v>0.08788345530478395</v>
      </c>
      <c r="AQ62" s="114">
        <f>AVERAGE(AQ59,AQ57,AQ55,AQ51,AQ47,AQ45,AQ44,AQ43,AQ41,AQ40,AQ39,AQ37,AQ36,AQ35,AQ33,AQ32,AQ31,AQ29,AQ28,AQ27,AQ25,AQ24,AQ23,AQ21,AQ20)</f>
        <v>0.038909186427670335</v>
      </c>
      <c r="AR62" s="114">
        <f>AVERAGE(AR59,AR57,AR55,AR51,AR47,AR45,AR44,AR43,AR41,AR40,AR39,AR37,AR36,AR35,AR33,AR32,AR31,AR29,AR28,AR27,AR25,AR24,AR23,AR21,AR20)</f>
        <v>0.041716153805181476</v>
      </c>
      <c r="AS62" s="111">
        <f>AVERAGE(AS59,AS57,AS55,AS51,AS47,AS45,AS44,AS43,AS41,AS40,AS39,AS37,AS36,AS35,AS33,AS32,AS31,AS29,AS28,AS27,AS25,AS24,AS23,AS21,AS20)</f>
        <v>0.022026604483670303</v>
      </c>
      <c r="AT62" s="111">
        <f>AVERAGE(AT59,AT57,AT55,AT51,AT47,AT45,AT44,AT43,AT41,AT40,AT39,AT37,AT36,AT35,AT33,AT32,AT31,AT29,AT28,AT27,AT25,AT24,AT23,AT21,AT20)</f>
        <v>0.027895371836373604</v>
      </c>
      <c r="AV62" s="12">
        <v>0.0220266044836703</v>
      </c>
      <c r="AW62" s="12">
        <v>-0.10048017849633</v>
      </c>
    </row>
    <row r="63" spans="1:46" s="12" customFormat="1" ht="15.75">
      <c r="A63" s="102"/>
      <c r="B63" s="102"/>
      <c r="C63" s="102"/>
      <c r="D63" s="102"/>
      <c r="E63" s="85"/>
      <c r="F63" s="103"/>
      <c r="G63" s="86"/>
      <c r="H63" s="86"/>
      <c r="I63" s="86"/>
      <c r="J63" s="86"/>
      <c r="K63" s="86"/>
      <c r="L63" s="86"/>
      <c r="M63" s="104"/>
      <c r="N63" s="86"/>
      <c r="O63" s="86"/>
      <c r="P63" s="86"/>
      <c r="Q63" s="86"/>
      <c r="R63" s="86"/>
      <c r="S63" s="105"/>
      <c r="T63" s="105"/>
      <c r="U63" s="105"/>
      <c r="V63" s="105"/>
      <c r="W63" s="106"/>
      <c r="X63" s="106"/>
      <c r="Y63" s="106"/>
      <c r="Z63" s="86"/>
      <c r="AA63" s="86"/>
      <c r="AB63" s="86"/>
      <c r="AC63" s="86"/>
      <c r="AD63" s="86"/>
      <c r="AE63" s="86"/>
      <c r="AF63" s="107"/>
      <c r="AG63" s="10" t="s">
        <v>61</v>
      </c>
      <c r="AH63" s="10"/>
      <c r="AI63" s="107"/>
      <c r="AJ63" s="116"/>
      <c r="AK63" s="117" t="s">
        <v>62</v>
      </c>
      <c r="AL63" s="136"/>
      <c r="AM63" s="117" t="s">
        <v>62</v>
      </c>
      <c r="AN63" s="117"/>
      <c r="AO63" s="118" t="s">
        <v>101</v>
      </c>
      <c r="AP63" s="119" t="s">
        <v>62</v>
      </c>
      <c r="AQ63" s="120" t="s">
        <v>64</v>
      </c>
      <c r="AR63" s="120" t="s">
        <v>62</v>
      </c>
      <c r="AS63" s="137" t="s">
        <v>102</v>
      </c>
      <c r="AT63" s="138" t="s">
        <v>62</v>
      </c>
    </row>
    <row r="64" spans="1:46" s="12" customFormat="1" ht="17.25">
      <c r="A64" s="102"/>
      <c r="B64" s="102"/>
      <c r="C64" s="102"/>
      <c r="D64" s="102"/>
      <c r="E64" s="85"/>
      <c r="F64" s="103"/>
      <c r="G64" s="86"/>
      <c r="H64" s="86"/>
      <c r="I64" s="86"/>
      <c r="J64" s="86"/>
      <c r="K64" s="86"/>
      <c r="L64" s="86"/>
      <c r="M64" s="104"/>
      <c r="N64" s="86"/>
      <c r="O64" s="86"/>
      <c r="P64" s="86"/>
      <c r="Q64" s="86"/>
      <c r="R64" s="86"/>
      <c r="S64" s="105"/>
      <c r="T64" s="105"/>
      <c r="U64" s="105"/>
      <c r="V64" s="105"/>
      <c r="W64" s="106"/>
      <c r="X64" s="106"/>
      <c r="Y64" s="106"/>
      <c r="Z64" s="86"/>
      <c r="AA64" s="86"/>
      <c r="AB64" s="86"/>
      <c r="AC64" s="86"/>
      <c r="AD64" s="86"/>
      <c r="AE64" s="86"/>
      <c r="AF64" s="107"/>
      <c r="AG64" s="61">
        <f>SQRT(SUM(AH20:AH59)/(17))</f>
        <v>0.1007789090872013</v>
      </c>
      <c r="AH64" s="10"/>
      <c r="AI64" s="107"/>
      <c r="AJ64" s="116" t="s">
        <v>18</v>
      </c>
      <c r="AK64" s="112">
        <f>SQRT(SUMSQ(AK59,AK57,AK55,AK51,AK47,AK45,AK44,AK43,AK41,AK40,AK39,AK37,AK36,AK35,AK33,AK32,AK31,AK29,AK28,AK27,AK25,AK24,AK23,AK21,AK20)/25)</f>
        <v>0.07751357700508425</v>
      </c>
      <c r="AL64" s="139" t="s">
        <v>103</v>
      </c>
      <c r="AM64" s="112">
        <f>SQRT(SUMSQ(AM59,AM57,AM55,AM51,AM47,AM45,AM44,AM43,AM41,AM40,AM39,AM37,AM36,AM35,AM33,AM32,AM31,AM29,AM28,AM27,AM25,AM24,AM23,AM21,AM20)/25)</f>
        <v>0.10516972587958642</v>
      </c>
      <c r="AN64" s="112"/>
      <c r="AO64" s="121"/>
      <c r="AP64" s="113">
        <f>SQRT(SUMSQ(AP59,AP57,AP55,AP51,AP47,AP45,AP44,AP43,AP41,AP40,AP39,AP37,AP36,AP35,AP33,AP32,AP31,AP29,AP28,AP27,AP25,AP24,AP23,AP21,AP20)/25)</f>
        <v>0.09780263022903132</v>
      </c>
      <c r="AQ64" s="114"/>
      <c r="AR64" s="114">
        <f>SQRT(SUMSQ(AR59,AR57,AR55,AR51,AR47,AR45,AR44,AR43,AR41,AR40,AR39,AR37,AR36,AR35,AR33,AR32,AR31,AR29,AR28,AR27,AR25,AR24,AR23,AR21,AR20)/25)</f>
        <v>0.052910946955658816</v>
      </c>
      <c r="AS64" s="111"/>
      <c r="AT64" s="111">
        <f>SQRT(SUMSQ(AT59,AT57,AT55,AT51,AT47,AT45,AT44,AT43,AT41,AT40,AT39,AT37,AT36,AT35,AT33,AT32,AT31,AT29,AT28,AT27,AT25,AT24,AT23,AT21,AT20)/25)</f>
        <v>0.037824315395196845</v>
      </c>
    </row>
    <row r="65" spans="1:48" s="12" customFormat="1" ht="15">
      <c r="A65" s="102"/>
      <c r="B65" s="102"/>
      <c r="C65" s="102"/>
      <c r="D65" s="102"/>
      <c r="E65" s="102"/>
      <c r="F65" s="122"/>
      <c r="G65" s="123"/>
      <c r="H65" s="123"/>
      <c r="I65" s="124"/>
      <c r="J65" s="86"/>
      <c r="K65" s="86"/>
      <c r="L65" s="86"/>
      <c r="M65" s="104"/>
      <c r="N65" s="104"/>
      <c r="O65" s="104"/>
      <c r="P65" s="104"/>
      <c r="Q65" s="104"/>
      <c r="R65" s="108"/>
      <c r="S65" s="108"/>
      <c r="T65" s="108"/>
      <c r="U65" s="105"/>
      <c r="V65" s="105"/>
      <c r="W65" s="106"/>
      <c r="X65" s="106"/>
      <c r="Y65" s="106"/>
      <c r="Z65" s="86"/>
      <c r="AA65" s="86"/>
      <c r="AB65" s="86"/>
      <c r="AC65" s="86"/>
      <c r="AD65" s="86"/>
      <c r="AE65" s="86"/>
      <c r="AF65" s="107"/>
      <c r="AG65" s="10"/>
      <c r="AH65" s="10"/>
      <c r="AI65" s="107"/>
      <c r="AJ65" s="107"/>
      <c r="AK65" s="33"/>
      <c r="AL65" s="33"/>
      <c r="AM65" s="33"/>
      <c r="AN65" s="33"/>
      <c r="AO65" s="33"/>
      <c r="AP65" s="33"/>
      <c r="AQ65" s="33"/>
      <c r="AR65" s="33"/>
      <c r="AS65" s="140" t="s">
        <v>104</v>
      </c>
      <c r="AT65" s="108"/>
      <c r="AU65" s="108"/>
      <c r="AV65" s="141" t="s">
        <v>105</v>
      </c>
    </row>
    <row r="66" spans="1:48" s="12" customFormat="1" ht="15">
      <c r="A66" s="102"/>
      <c r="B66" s="102"/>
      <c r="C66" s="102"/>
      <c r="D66" s="102"/>
      <c r="E66" s="102"/>
      <c r="F66" s="122"/>
      <c r="G66" s="123"/>
      <c r="H66" s="123"/>
      <c r="I66" s="124"/>
      <c r="J66" s="86"/>
      <c r="K66" s="86"/>
      <c r="L66" s="86"/>
      <c r="M66" s="104"/>
      <c r="N66" s="104"/>
      <c r="O66" s="104"/>
      <c r="P66" s="104"/>
      <c r="Q66" s="104"/>
      <c r="R66" s="108"/>
      <c r="S66" s="108"/>
      <c r="T66" s="108"/>
      <c r="U66" s="105"/>
      <c r="V66" s="105"/>
      <c r="W66" s="106"/>
      <c r="X66" s="106"/>
      <c r="Y66" s="106"/>
      <c r="Z66" s="86"/>
      <c r="AA66" s="86"/>
      <c r="AB66" s="86"/>
      <c r="AC66" s="86"/>
      <c r="AD66" s="86"/>
      <c r="AE66" s="86"/>
      <c r="AF66" s="107"/>
      <c r="AG66" s="10"/>
      <c r="AH66" s="10"/>
      <c r="AI66" s="107"/>
      <c r="AJ66" s="107"/>
      <c r="AK66" s="33"/>
      <c r="AL66" s="33"/>
      <c r="AM66" s="33"/>
      <c r="AN66" s="33"/>
      <c r="AO66" s="33"/>
      <c r="AP66" s="33"/>
      <c r="AQ66" s="33"/>
      <c r="AR66" s="33"/>
      <c r="AS66" s="142">
        <v>1</v>
      </c>
      <c r="AT66" s="108"/>
      <c r="AU66" s="108"/>
      <c r="AV66" s="87">
        <f>"   "</f>
        <v>0</v>
      </c>
    </row>
    <row r="67" spans="1:47" s="12" customFormat="1" ht="15">
      <c r="A67" s="102"/>
      <c r="B67" s="102"/>
      <c r="C67" s="102"/>
      <c r="D67" s="102"/>
      <c r="E67" s="102"/>
      <c r="F67" s="122"/>
      <c r="G67" s="123"/>
      <c r="H67" s="123"/>
      <c r="I67" s="124"/>
      <c r="J67" s="86"/>
      <c r="K67" s="86"/>
      <c r="L67" s="86"/>
      <c r="M67" s="104"/>
      <c r="N67" s="104"/>
      <c r="O67" s="104"/>
      <c r="P67" s="104"/>
      <c r="Q67" s="104"/>
      <c r="R67" s="108"/>
      <c r="S67" s="108"/>
      <c r="T67" s="108"/>
      <c r="U67" s="105"/>
      <c r="V67" s="105"/>
      <c r="W67" s="106"/>
      <c r="X67" s="106"/>
      <c r="Y67" s="106"/>
      <c r="Z67" s="86"/>
      <c r="AA67" s="86"/>
      <c r="AB67" s="86"/>
      <c r="AC67" s="86"/>
      <c r="AD67" s="86"/>
      <c r="AE67" s="86"/>
      <c r="AF67" s="107"/>
      <c r="AG67" s="10"/>
      <c r="AH67" s="10"/>
      <c r="AI67" s="107"/>
      <c r="AJ67" s="107"/>
      <c r="AK67" s="33"/>
      <c r="AL67" s="33"/>
      <c r="AM67" s="33"/>
      <c r="AN67" s="33"/>
      <c r="AO67" s="33"/>
      <c r="AP67" s="33"/>
      <c r="AQ67" s="33"/>
      <c r="AR67"/>
      <c r="AT67" s="108"/>
      <c r="AU67" s="108"/>
    </row>
    <row r="68" spans="1:47" s="12" customFormat="1" ht="15">
      <c r="A68" s="102"/>
      <c r="B68" s="102"/>
      <c r="C68" s="102"/>
      <c r="D68" s="102"/>
      <c r="E68" s="102"/>
      <c r="F68" s="122"/>
      <c r="G68" s="123"/>
      <c r="H68" s="123"/>
      <c r="I68" s="124"/>
      <c r="J68" s="86"/>
      <c r="K68" s="86"/>
      <c r="L68" s="86"/>
      <c r="M68" s="104"/>
      <c r="N68" s="104"/>
      <c r="O68" s="104"/>
      <c r="P68" s="104"/>
      <c r="Q68" s="104"/>
      <c r="R68" s="108"/>
      <c r="S68" s="108"/>
      <c r="T68" s="108"/>
      <c r="U68" s="105"/>
      <c r="V68" s="105"/>
      <c r="W68" s="106"/>
      <c r="X68" s="106"/>
      <c r="Y68" s="106"/>
      <c r="Z68" s="86"/>
      <c r="AA68" s="86"/>
      <c r="AB68" s="86"/>
      <c r="AC68" s="86"/>
      <c r="AD68" s="86"/>
      <c r="AE68" s="86"/>
      <c r="AF68" s="107"/>
      <c r="AG68" s="10"/>
      <c r="AH68" s="10"/>
      <c r="AI68" s="107"/>
      <c r="AJ68" s="107"/>
      <c r="AK68" s="33"/>
      <c r="AL68" s="33"/>
      <c r="AM68" s="33"/>
      <c r="AN68" s="33"/>
      <c r="AO68" s="33"/>
      <c r="AP68" s="33"/>
      <c r="AQ68" s="33"/>
      <c r="AR68"/>
      <c r="AT68" s="108"/>
      <c r="AU68" s="108"/>
    </row>
    <row r="69" spans="1:47" s="12" customFormat="1" ht="15">
      <c r="A69" s="102"/>
      <c r="B69" s="102"/>
      <c r="C69" s="102"/>
      <c r="D69" s="102"/>
      <c r="E69" s="102"/>
      <c r="F69" s="122"/>
      <c r="G69" s="123"/>
      <c r="H69" s="123"/>
      <c r="I69" s="124"/>
      <c r="J69" s="86"/>
      <c r="K69" s="86"/>
      <c r="L69" s="86"/>
      <c r="M69" s="104"/>
      <c r="N69" s="104"/>
      <c r="O69" s="104"/>
      <c r="P69" s="104"/>
      <c r="Q69" s="104"/>
      <c r="R69" s="108"/>
      <c r="S69" s="108"/>
      <c r="T69" s="108"/>
      <c r="U69" s="105"/>
      <c r="V69" s="105"/>
      <c r="W69" s="106"/>
      <c r="X69" s="106"/>
      <c r="Y69" s="106"/>
      <c r="Z69" s="86"/>
      <c r="AA69" s="86"/>
      <c r="AB69" s="86"/>
      <c r="AC69" s="86"/>
      <c r="AD69" s="86"/>
      <c r="AE69" s="86"/>
      <c r="AF69" s="107"/>
      <c r="AG69" s="10"/>
      <c r="AH69" s="10"/>
      <c r="AI69" s="107"/>
      <c r="AJ69" s="107"/>
      <c r="AK69" s="33"/>
      <c r="AL69" s="33"/>
      <c r="AM69" s="33"/>
      <c r="AN69" s="33"/>
      <c r="AO69" s="33"/>
      <c r="AP69" s="33"/>
      <c r="AQ69" s="33"/>
      <c r="AR69" s="33" t="s">
        <v>66</v>
      </c>
      <c r="AT69" s="108"/>
      <c r="AU69" s="108"/>
    </row>
    <row r="70" spans="1:47" s="12" customFormat="1" ht="15">
      <c r="A70" s="102"/>
      <c r="B70" s="102"/>
      <c r="C70" s="102"/>
      <c r="D70" s="102"/>
      <c r="E70" s="102"/>
      <c r="F70" s="122"/>
      <c r="G70" s="123"/>
      <c r="H70" s="123"/>
      <c r="I70" s="124"/>
      <c r="J70" s="86"/>
      <c r="K70" s="86"/>
      <c r="L70" s="86"/>
      <c r="M70" s="104"/>
      <c r="N70" s="104"/>
      <c r="O70" s="104"/>
      <c r="P70" s="104"/>
      <c r="Q70" s="104"/>
      <c r="R70" s="108"/>
      <c r="S70" s="108"/>
      <c r="T70" s="108"/>
      <c r="U70" s="105"/>
      <c r="V70" s="105"/>
      <c r="W70" s="106"/>
      <c r="X70" s="106"/>
      <c r="Y70" s="106"/>
      <c r="Z70" s="86"/>
      <c r="AA70" s="86"/>
      <c r="AB70" s="86"/>
      <c r="AC70" s="86"/>
      <c r="AD70" s="86"/>
      <c r="AE70" s="86"/>
      <c r="AF70" s="107"/>
      <c r="AG70" s="10"/>
      <c r="AH70" s="10"/>
      <c r="AI70" s="107"/>
      <c r="AJ70" s="107"/>
      <c r="AK70" s="33"/>
      <c r="AL70" s="33"/>
      <c r="AM70" s="33"/>
      <c r="AN70" s="33"/>
      <c r="AO70" s="33"/>
      <c r="AP70" s="33"/>
      <c r="AQ70" s="33"/>
      <c r="AR70" s="33"/>
      <c r="AT70" s="108"/>
      <c r="AU70" s="108"/>
    </row>
    <row r="71" spans="1:47" s="12" customFormat="1" ht="15">
      <c r="A71" s="102"/>
      <c r="B71" s="102"/>
      <c r="C71" s="102"/>
      <c r="D71" s="102"/>
      <c r="E71" s="102"/>
      <c r="F71" s="122"/>
      <c r="G71" s="123"/>
      <c r="H71" s="123"/>
      <c r="I71" s="124"/>
      <c r="J71" s="86"/>
      <c r="K71" s="86"/>
      <c r="L71" s="86"/>
      <c r="M71" s="104"/>
      <c r="N71" s="104"/>
      <c r="O71" s="104"/>
      <c r="P71" s="104"/>
      <c r="Q71" s="104"/>
      <c r="R71" s="108"/>
      <c r="S71" s="108"/>
      <c r="T71" s="108"/>
      <c r="U71" s="105"/>
      <c r="V71" s="105"/>
      <c r="W71" s="106"/>
      <c r="X71" s="106"/>
      <c r="Y71" s="106"/>
      <c r="Z71" s="86"/>
      <c r="AA71" s="86"/>
      <c r="AB71" s="86"/>
      <c r="AC71" s="86"/>
      <c r="AD71" s="86"/>
      <c r="AE71" s="86"/>
      <c r="AF71" s="107"/>
      <c r="AG71" s="10"/>
      <c r="AH71" s="10"/>
      <c r="AI71" s="107"/>
      <c r="AJ71" s="107"/>
      <c r="AK71" s="33"/>
      <c r="AL71" s="33"/>
      <c r="AM71" s="33"/>
      <c r="AN71" s="33"/>
      <c r="AO71" s="33"/>
      <c r="AP71" s="33"/>
      <c r="AQ71" s="33"/>
      <c r="AR71" s="33" t="s">
        <v>67</v>
      </c>
      <c r="AU71" s="108"/>
    </row>
    <row r="72" spans="1:44" s="12" customFormat="1" ht="15">
      <c r="A72" s="102"/>
      <c r="B72" s="102"/>
      <c r="C72" s="102"/>
      <c r="D72" s="102"/>
      <c r="E72" s="102" t="s">
        <v>68</v>
      </c>
      <c r="F72" s="122"/>
      <c r="G72" s="123"/>
      <c r="H72" s="123"/>
      <c r="I72" s="124"/>
      <c r="J72" s="86"/>
      <c r="K72" s="86"/>
      <c r="L72" s="86"/>
      <c r="M72" s="104"/>
      <c r="N72" s="104"/>
      <c r="O72" s="104"/>
      <c r="P72" s="104"/>
      <c r="Q72" s="104"/>
      <c r="R72" s="108"/>
      <c r="S72" s="108"/>
      <c r="T72" s="108"/>
      <c r="U72" s="105"/>
      <c r="V72" s="105"/>
      <c r="W72" s="106"/>
      <c r="X72" s="106"/>
      <c r="Y72" s="106"/>
      <c r="Z72" s="86"/>
      <c r="AA72" s="86"/>
      <c r="AB72" s="86"/>
      <c r="AC72" s="86"/>
      <c r="AD72" s="86"/>
      <c r="AE72" s="86"/>
      <c r="AF72" s="107"/>
      <c r="AG72" s="10"/>
      <c r="AH72" s="10"/>
      <c r="AI72" s="107"/>
      <c r="AJ72" s="107"/>
      <c r="AK72" s="33"/>
      <c r="AL72" s="33"/>
      <c r="AM72" s="33"/>
      <c r="AN72" s="33"/>
      <c r="AO72" s="33"/>
      <c r="AP72" s="33"/>
      <c r="AQ72" s="33"/>
      <c r="AR72" s="33" t="s">
        <v>69</v>
      </c>
    </row>
    <row r="73" spans="1:44" s="12" customFormat="1" ht="15">
      <c r="A73" s="102"/>
      <c r="B73" s="102"/>
      <c r="C73" s="102"/>
      <c r="D73" s="102"/>
      <c r="E73" s="102" t="s">
        <v>70</v>
      </c>
      <c r="F73" s="122"/>
      <c r="G73" s="123"/>
      <c r="H73" s="123"/>
      <c r="I73" s="124"/>
      <c r="J73" s="86"/>
      <c r="K73" s="86"/>
      <c r="L73" s="86"/>
      <c r="M73" s="104"/>
      <c r="N73" s="104"/>
      <c r="O73" s="104"/>
      <c r="P73" s="104"/>
      <c r="Q73" s="104"/>
      <c r="R73" s="108"/>
      <c r="S73" s="108"/>
      <c r="T73" s="108"/>
      <c r="U73" s="105"/>
      <c r="V73" s="105"/>
      <c r="W73" s="106"/>
      <c r="X73" s="106"/>
      <c r="Y73" s="106"/>
      <c r="Z73" s="86"/>
      <c r="AA73" s="86"/>
      <c r="AB73" s="86"/>
      <c r="AC73" s="86"/>
      <c r="AD73" s="86"/>
      <c r="AE73" s="86"/>
      <c r="AF73" s="107"/>
      <c r="AG73" s="10"/>
      <c r="AH73" s="10"/>
      <c r="AI73" s="107"/>
      <c r="AJ73" s="107"/>
      <c r="AK73" s="33"/>
      <c r="AL73" s="33"/>
      <c r="AM73" s="33"/>
      <c r="AN73" s="33"/>
      <c r="AO73" s="33"/>
      <c r="AP73" s="33"/>
      <c r="AQ73" s="33"/>
      <c r="AR73" s="33" t="s">
        <v>71</v>
      </c>
    </row>
    <row r="74" spans="1:44" s="12" customFormat="1" ht="15">
      <c r="A74" s="102"/>
      <c r="B74" s="102"/>
      <c r="C74" s="102"/>
      <c r="D74" s="102"/>
      <c r="E74" s="126"/>
      <c r="F74" s="127"/>
      <c r="G74" s="126"/>
      <c r="H74" s="126"/>
      <c r="I74" s="86"/>
      <c r="J74" s="86"/>
      <c r="K74" s="86"/>
      <c r="L74" s="86"/>
      <c r="M74" s="104"/>
      <c r="N74" s="126"/>
      <c r="O74" s="126"/>
      <c r="P74" s="126"/>
      <c r="Q74" s="126"/>
      <c r="R74" s="126"/>
      <c r="S74" s="126"/>
      <c r="T74" s="126"/>
      <c r="U74" s="105"/>
      <c r="V74" s="105"/>
      <c r="W74" s="106"/>
      <c r="X74" s="106"/>
      <c r="Y74" s="106"/>
      <c r="Z74" s="86"/>
      <c r="AA74" s="86"/>
      <c r="AB74" s="86"/>
      <c r="AC74" s="86"/>
      <c r="AD74" s="86"/>
      <c r="AE74" s="86"/>
      <c r="AF74" s="107"/>
      <c r="AG74" s="10"/>
      <c r="AH74" s="10"/>
      <c r="AI74" s="107"/>
      <c r="AJ74" s="107"/>
      <c r="AK74" s="33"/>
      <c r="AL74" s="33"/>
      <c r="AM74" s="33"/>
      <c r="AN74" s="33"/>
      <c r="AO74" s="33"/>
      <c r="AP74" s="33"/>
      <c r="AQ74" s="33"/>
      <c r="AR74" s="33" t="s">
        <v>72</v>
      </c>
    </row>
    <row r="75" spans="1:44" s="12" customFormat="1" ht="15.75">
      <c r="A75" s="102"/>
      <c r="B75" s="102"/>
      <c r="C75" s="102"/>
      <c r="D75" s="102"/>
      <c r="E75" s="85"/>
      <c r="F75" s="103"/>
      <c r="G75" s="86"/>
      <c r="H75" s="86"/>
      <c r="I75" s="86"/>
      <c r="J75" s="86"/>
      <c r="K75" s="86"/>
      <c r="L75" s="86"/>
      <c r="M75" s="104"/>
      <c r="N75" s="86"/>
      <c r="O75" s="86"/>
      <c r="P75" s="86"/>
      <c r="Q75" s="86"/>
      <c r="R75" s="86"/>
      <c r="S75" s="105"/>
      <c r="T75" s="105"/>
      <c r="U75" s="105"/>
      <c r="V75" s="105"/>
      <c r="W75" s="106"/>
      <c r="X75" s="106"/>
      <c r="Y75" s="106"/>
      <c r="Z75" s="86"/>
      <c r="AA75" s="86"/>
      <c r="AB75" s="86"/>
      <c r="AC75" s="86"/>
      <c r="AD75" s="86"/>
      <c r="AE75" s="86"/>
      <c r="AF75" s="107"/>
      <c r="AG75" s="10"/>
      <c r="AH75" s="10"/>
      <c r="AI75" s="107"/>
      <c r="AJ75" s="107"/>
      <c r="AK75" s="33"/>
      <c r="AL75" s="33"/>
      <c r="AM75" s="33"/>
      <c r="AN75" s="33"/>
      <c r="AO75" s="33"/>
      <c r="AP75" s="33"/>
      <c r="AQ75" s="33"/>
      <c r="AR75" s="33"/>
    </row>
    <row r="76" spans="1:44" s="12" customFormat="1" ht="15.75">
      <c r="A76" s="102"/>
      <c r="B76" s="102"/>
      <c r="C76" s="102"/>
      <c r="D76" s="102"/>
      <c r="E76" s="85"/>
      <c r="F76" s="103"/>
      <c r="G76" s="86"/>
      <c r="H76" s="86"/>
      <c r="I76" s="86"/>
      <c r="J76" s="86"/>
      <c r="K76" s="86"/>
      <c r="L76" s="86"/>
      <c r="M76" s="104"/>
      <c r="N76" s="86"/>
      <c r="O76" s="86"/>
      <c r="P76" s="86"/>
      <c r="Q76" s="86"/>
      <c r="R76" s="86"/>
      <c r="S76" s="105"/>
      <c r="T76" s="105"/>
      <c r="U76" s="105"/>
      <c r="V76" s="105"/>
      <c r="W76" s="106"/>
      <c r="X76" s="106"/>
      <c r="Y76" s="106"/>
      <c r="Z76" s="86"/>
      <c r="AA76" s="86"/>
      <c r="AB76" s="86"/>
      <c r="AC76" s="86"/>
      <c r="AD76" s="86"/>
      <c r="AE76" s="86"/>
      <c r="AF76" s="107"/>
      <c r="AG76" s="10"/>
      <c r="AH76" s="10"/>
      <c r="AI76" s="107"/>
      <c r="AJ76" s="107"/>
      <c r="AK76" s="33"/>
      <c r="AL76" s="33"/>
      <c r="AM76" s="33"/>
      <c r="AN76" s="33"/>
      <c r="AO76" s="33"/>
      <c r="AP76" s="33"/>
      <c r="AQ76" s="33"/>
      <c r="AR76"/>
    </row>
    <row r="77" spans="1:44" s="12" customFormat="1" ht="15.75">
      <c r="A77" s="102"/>
      <c r="B77" s="102"/>
      <c r="C77" s="102"/>
      <c r="D77" s="102"/>
      <c r="E77" s="85"/>
      <c r="F77" s="103"/>
      <c r="G77" s="86"/>
      <c r="H77" s="86"/>
      <c r="I77" s="86"/>
      <c r="J77" s="86"/>
      <c r="K77" s="86"/>
      <c r="L77" s="86"/>
      <c r="M77" s="104"/>
      <c r="N77" s="86"/>
      <c r="O77" s="86"/>
      <c r="P77" s="86"/>
      <c r="Q77" s="86"/>
      <c r="R77" s="86"/>
      <c r="S77" s="105"/>
      <c r="T77" s="105"/>
      <c r="U77" s="105"/>
      <c r="V77" s="105"/>
      <c r="W77" s="106"/>
      <c r="X77" s="106"/>
      <c r="Y77" s="106"/>
      <c r="Z77" s="86"/>
      <c r="AA77" s="86"/>
      <c r="AB77" s="86"/>
      <c r="AC77" s="86"/>
      <c r="AD77" s="86"/>
      <c r="AE77" s="86"/>
      <c r="AF77" s="107"/>
      <c r="AG77" s="10"/>
      <c r="AH77" s="10"/>
      <c r="AI77" s="107"/>
      <c r="AJ77" s="107"/>
      <c r="AK77" s="33"/>
      <c r="AL77" s="33"/>
      <c r="AM77" s="33"/>
      <c r="AN77" s="33"/>
      <c r="AO77" s="33"/>
      <c r="AP77" s="33"/>
      <c r="AQ77" s="33"/>
      <c r="AR77"/>
    </row>
    <row r="78" spans="1:44" s="12" customFormat="1" ht="15.75">
      <c r="A78" s="102"/>
      <c r="B78" s="102"/>
      <c r="C78" s="102"/>
      <c r="D78" s="102"/>
      <c r="E78" s="85"/>
      <c r="F78" s="103"/>
      <c r="G78" s="86"/>
      <c r="H78" s="86"/>
      <c r="I78" s="86"/>
      <c r="J78" s="86"/>
      <c r="K78" s="86"/>
      <c r="L78" s="86"/>
      <c r="M78" s="104"/>
      <c r="N78" s="86"/>
      <c r="O78" s="86"/>
      <c r="P78" s="86"/>
      <c r="Q78" s="86"/>
      <c r="R78" s="86"/>
      <c r="S78" s="105"/>
      <c r="T78" s="105"/>
      <c r="U78" s="105"/>
      <c r="V78" s="105"/>
      <c r="W78" s="106"/>
      <c r="X78" s="106"/>
      <c r="Y78" s="106"/>
      <c r="Z78" s="86"/>
      <c r="AA78" s="86"/>
      <c r="AB78" s="86"/>
      <c r="AC78" s="86"/>
      <c r="AD78" s="86"/>
      <c r="AE78" s="86"/>
      <c r="AF78" s="107"/>
      <c r="AG78" s="10"/>
      <c r="AH78" s="10"/>
      <c r="AI78" s="107"/>
      <c r="AJ78" s="107"/>
      <c r="AK78" s="33"/>
      <c r="AL78" s="33"/>
      <c r="AM78" s="33"/>
      <c r="AN78" s="33"/>
      <c r="AO78" s="33"/>
      <c r="AP78" s="33"/>
      <c r="AQ78" s="33"/>
      <c r="AR78" s="33"/>
    </row>
    <row r="79" spans="1:44" s="12" customFormat="1" ht="15.75">
      <c r="A79" s="102"/>
      <c r="B79" s="102"/>
      <c r="C79" s="102"/>
      <c r="D79" s="102"/>
      <c r="E79" s="85"/>
      <c r="F79" s="103"/>
      <c r="G79" s="86"/>
      <c r="H79" s="86"/>
      <c r="I79" s="86"/>
      <c r="J79" s="86"/>
      <c r="K79" s="86"/>
      <c r="L79" s="86"/>
      <c r="M79" s="104"/>
      <c r="N79" s="86"/>
      <c r="O79" s="86"/>
      <c r="P79" s="86"/>
      <c r="Q79" s="86"/>
      <c r="R79" s="86"/>
      <c r="S79" s="105"/>
      <c r="T79" s="105"/>
      <c r="U79" s="105"/>
      <c r="V79" s="105"/>
      <c r="W79" s="106"/>
      <c r="X79" s="106"/>
      <c r="Y79" s="106"/>
      <c r="Z79" s="86"/>
      <c r="AA79" s="86"/>
      <c r="AB79" s="86"/>
      <c r="AC79" s="86"/>
      <c r="AD79" s="86"/>
      <c r="AE79" s="86"/>
      <c r="AF79" s="107"/>
      <c r="AG79" s="10"/>
      <c r="AH79" s="10"/>
      <c r="AI79" s="107"/>
      <c r="AJ79" s="107"/>
      <c r="AK79" s="33"/>
      <c r="AL79" s="33"/>
      <c r="AM79" s="33"/>
      <c r="AN79" s="33"/>
      <c r="AO79" s="33"/>
      <c r="AP79" s="33"/>
      <c r="AQ79" s="33"/>
      <c r="AR79" s="33"/>
    </row>
    <row r="80" spans="1:44" s="12" customFormat="1" ht="15.75">
      <c r="A80" s="102"/>
      <c r="B80" s="102"/>
      <c r="C80" s="102"/>
      <c r="D80" s="102"/>
      <c r="E80" s="85"/>
      <c r="F80" s="103"/>
      <c r="G80" s="86"/>
      <c r="H80" s="86"/>
      <c r="I80" s="86"/>
      <c r="J80" s="86"/>
      <c r="K80" s="86"/>
      <c r="L80" s="86"/>
      <c r="M80" s="104"/>
      <c r="N80" s="86"/>
      <c r="O80" s="86"/>
      <c r="P80" s="86"/>
      <c r="Q80" s="86"/>
      <c r="R80" s="86"/>
      <c r="S80" s="105"/>
      <c r="T80" s="105"/>
      <c r="U80" s="105"/>
      <c r="V80" s="105"/>
      <c r="W80" s="106"/>
      <c r="X80" s="106"/>
      <c r="Y80" s="106"/>
      <c r="Z80" s="86"/>
      <c r="AA80" s="86"/>
      <c r="AB80" s="86"/>
      <c r="AC80" s="86"/>
      <c r="AD80" s="86"/>
      <c r="AE80" s="86"/>
      <c r="AF80" s="107"/>
      <c r="AG80" s="10"/>
      <c r="AH80" s="10"/>
      <c r="AI80" s="107"/>
      <c r="AJ80" s="107"/>
      <c r="AK80" s="33"/>
      <c r="AL80" s="33"/>
      <c r="AM80" s="33"/>
      <c r="AN80" s="33"/>
      <c r="AO80" s="33"/>
      <c r="AP80" s="33"/>
      <c r="AQ80" s="33"/>
      <c r="AR80" s="33"/>
    </row>
    <row r="81" spans="1:44" s="12" customFormat="1" ht="15.75">
      <c r="A81" s="102"/>
      <c r="B81" s="102"/>
      <c r="C81" s="102"/>
      <c r="D81" s="102"/>
      <c r="E81" s="128"/>
      <c r="F81" s="129"/>
      <c r="G81" s="130"/>
      <c r="H81" s="130"/>
      <c r="I81" s="106"/>
      <c r="J81" s="106"/>
      <c r="K81" s="106"/>
      <c r="L81" s="106"/>
      <c r="M81" s="131"/>
      <c r="N81" s="130"/>
      <c r="O81" s="130"/>
      <c r="P81" s="130"/>
      <c r="Q81" s="130"/>
      <c r="R81" s="130"/>
      <c r="S81" s="51"/>
      <c r="T81" s="51"/>
      <c r="U81" s="51"/>
      <c r="V81" s="51"/>
      <c r="W81" s="131"/>
      <c r="X81" s="131"/>
      <c r="Y81" s="131"/>
      <c r="Z81" s="130"/>
      <c r="AA81" s="130"/>
      <c r="AB81" s="130"/>
      <c r="AC81" s="130"/>
      <c r="AD81" s="130"/>
      <c r="AE81" s="130"/>
      <c r="AF81" s="130"/>
      <c r="AG81" s="10"/>
      <c r="AH81" s="10"/>
      <c r="AI81" s="130"/>
      <c r="AJ81" s="130"/>
      <c r="AK81" s="33"/>
      <c r="AL81" s="33"/>
      <c r="AM81" s="33"/>
      <c r="AN81" s="33"/>
      <c r="AO81" s="33"/>
      <c r="AP81" s="33"/>
      <c r="AQ81" s="33"/>
      <c r="AR81" s="33"/>
    </row>
    <row r="82" spans="1:44" s="12" customFormat="1" ht="15.75">
      <c r="A82" s="102"/>
      <c r="B82" s="102"/>
      <c r="C82" s="102"/>
      <c r="D82" s="102"/>
      <c r="E82" s="85"/>
      <c r="F82" s="103"/>
      <c r="G82" s="106"/>
      <c r="H82" s="106"/>
      <c r="I82" s="106"/>
      <c r="J82" s="106"/>
      <c r="K82" s="106"/>
      <c r="L82" s="106"/>
      <c r="M82" s="131"/>
      <c r="N82" s="106"/>
      <c r="O82" s="106"/>
      <c r="P82" s="106"/>
      <c r="Q82" s="106"/>
      <c r="R82" s="132"/>
      <c r="S82" s="132"/>
      <c r="T82" s="132"/>
      <c r="U82" s="106"/>
      <c r="V82" s="106"/>
      <c r="W82" s="106"/>
      <c r="X82" s="106"/>
      <c r="Y82" s="106"/>
      <c r="Z82" s="106"/>
      <c r="AA82" s="110"/>
      <c r="AB82" s="110"/>
      <c r="AC82" s="110"/>
      <c r="AD82" s="110"/>
      <c r="AE82" s="110"/>
      <c r="AF82" s="106"/>
      <c r="AG82" s="10"/>
      <c r="AH82" s="10"/>
      <c r="AI82" s="106"/>
      <c r="AJ82" s="106"/>
      <c r="AK82" s="33"/>
      <c r="AL82" s="33"/>
      <c r="AM82" s="33"/>
      <c r="AN82" s="33"/>
      <c r="AO82" s="33"/>
      <c r="AP82" s="33"/>
      <c r="AQ82" s="33"/>
      <c r="AR82" s="33"/>
    </row>
    <row r="83" spans="1:44" s="12" customFormat="1" ht="15.75">
      <c r="A83" s="102"/>
      <c r="B83" s="102"/>
      <c r="C83" s="102"/>
      <c r="D83" s="102"/>
      <c r="E83" s="85"/>
      <c r="F83" s="103"/>
      <c r="G83" s="86"/>
      <c r="H83" s="86"/>
      <c r="I83" s="86"/>
      <c r="J83" s="86"/>
      <c r="K83" s="86"/>
      <c r="L83" s="86"/>
      <c r="M83" s="104"/>
      <c r="N83" s="86"/>
      <c r="O83" s="86"/>
      <c r="P83" s="86"/>
      <c r="Q83" s="86"/>
      <c r="R83" s="86"/>
      <c r="S83" s="105"/>
      <c r="T83" s="105"/>
      <c r="U83" s="105"/>
      <c r="V83" s="105"/>
      <c r="W83" s="106"/>
      <c r="X83" s="106"/>
      <c r="Y83" s="106"/>
      <c r="Z83" s="86"/>
      <c r="AA83" s="86"/>
      <c r="AB83" s="86"/>
      <c r="AC83" s="86"/>
      <c r="AD83" s="86"/>
      <c r="AE83" s="86"/>
      <c r="AF83" s="107"/>
      <c r="AG83" s="10"/>
      <c r="AH83" s="10"/>
      <c r="AI83" s="107"/>
      <c r="AJ83" s="107"/>
      <c r="AK83" s="33"/>
      <c r="AL83" s="33"/>
      <c r="AM83" s="33"/>
      <c r="AN83" s="33"/>
      <c r="AO83" s="33"/>
      <c r="AP83" s="33"/>
      <c r="AQ83" s="33"/>
      <c r="AR83" s="33"/>
    </row>
    <row r="84" spans="1:44" s="12" customFormat="1" ht="15.75">
      <c r="A84" s="102"/>
      <c r="B84" s="102"/>
      <c r="C84" s="102"/>
      <c r="D84" s="102"/>
      <c r="E84" s="85"/>
      <c r="F84" s="103"/>
      <c r="G84" s="86"/>
      <c r="H84" s="86"/>
      <c r="I84" s="86"/>
      <c r="J84" s="86"/>
      <c r="K84" s="86"/>
      <c r="L84" s="86"/>
      <c r="M84" s="104"/>
      <c r="N84" s="86"/>
      <c r="O84" s="86"/>
      <c r="P84" s="86"/>
      <c r="Q84" s="86"/>
      <c r="R84" s="86"/>
      <c r="S84" s="105"/>
      <c r="T84" s="105"/>
      <c r="U84" s="105"/>
      <c r="V84" s="105"/>
      <c r="W84" s="106"/>
      <c r="X84" s="106"/>
      <c r="Y84" s="106"/>
      <c r="Z84" s="86"/>
      <c r="AA84" s="86"/>
      <c r="AB84" s="86"/>
      <c r="AC84" s="86"/>
      <c r="AD84" s="86"/>
      <c r="AE84" s="86"/>
      <c r="AF84" s="107"/>
      <c r="AG84" s="10"/>
      <c r="AH84" s="10"/>
      <c r="AI84" s="107"/>
      <c r="AJ84" s="107"/>
      <c r="AK84" s="33"/>
      <c r="AL84" s="33"/>
      <c r="AM84" s="33"/>
      <c r="AN84" s="33"/>
      <c r="AO84" s="33"/>
      <c r="AP84" s="33"/>
      <c r="AQ84" s="33"/>
      <c r="AR84" s="33"/>
    </row>
    <row r="85" spans="1:44" s="12" customFormat="1" ht="15.75">
      <c r="A85" s="102"/>
      <c r="B85" s="102"/>
      <c r="C85" s="102"/>
      <c r="D85" s="102"/>
      <c r="E85" s="85"/>
      <c r="F85" s="103"/>
      <c r="G85" s="86"/>
      <c r="H85" s="86"/>
      <c r="I85" s="86"/>
      <c r="J85" s="86"/>
      <c r="K85" s="86"/>
      <c r="L85" s="86"/>
      <c r="M85" s="104"/>
      <c r="N85" s="86"/>
      <c r="O85" s="86"/>
      <c r="P85" s="86"/>
      <c r="Q85" s="86"/>
      <c r="R85" s="86"/>
      <c r="S85" s="105"/>
      <c r="T85" s="105"/>
      <c r="U85" s="105"/>
      <c r="V85" s="105"/>
      <c r="W85" s="106"/>
      <c r="X85" s="106"/>
      <c r="Y85" s="106"/>
      <c r="Z85" s="86"/>
      <c r="AA85" s="86"/>
      <c r="AB85" s="86"/>
      <c r="AC85" s="86"/>
      <c r="AD85" s="86"/>
      <c r="AE85" s="86"/>
      <c r="AF85" s="107"/>
      <c r="AG85" s="10"/>
      <c r="AH85" s="10"/>
      <c r="AI85" s="107"/>
      <c r="AJ85" s="107"/>
      <c r="AK85" s="33"/>
      <c r="AL85" s="33"/>
      <c r="AM85" s="33"/>
      <c r="AN85" s="33"/>
      <c r="AO85" s="33"/>
      <c r="AP85" s="33"/>
      <c r="AQ85" s="33"/>
      <c r="AR85" s="33"/>
    </row>
    <row r="86" spans="1:44" s="12" customFormat="1" ht="15.75">
      <c r="A86" s="102"/>
      <c r="B86" s="102"/>
      <c r="C86" s="102"/>
      <c r="D86" s="102"/>
      <c r="E86" s="85"/>
      <c r="F86" s="103"/>
      <c r="G86" s="86"/>
      <c r="H86" s="86"/>
      <c r="I86" s="86"/>
      <c r="J86" s="86"/>
      <c r="K86" s="86"/>
      <c r="L86" s="86"/>
      <c r="M86" s="104"/>
      <c r="N86" s="86"/>
      <c r="O86" s="86"/>
      <c r="P86" s="86"/>
      <c r="Q86" s="86"/>
      <c r="R86" s="86"/>
      <c r="S86" s="105"/>
      <c r="T86" s="105"/>
      <c r="U86" s="105"/>
      <c r="V86" s="105"/>
      <c r="W86" s="106"/>
      <c r="X86" s="106"/>
      <c r="Y86" s="106"/>
      <c r="Z86" s="86"/>
      <c r="AA86" s="86"/>
      <c r="AB86" s="86"/>
      <c r="AC86" s="86"/>
      <c r="AD86" s="86"/>
      <c r="AE86" s="86"/>
      <c r="AF86" s="107"/>
      <c r="AG86" s="10"/>
      <c r="AH86" s="10"/>
      <c r="AI86" s="107"/>
      <c r="AJ86" s="107"/>
      <c r="AK86" s="33"/>
      <c r="AL86" s="33"/>
      <c r="AM86" s="33"/>
      <c r="AN86" s="33"/>
      <c r="AO86" s="33"/>
      <c r="AP86" s="33"/>
      <c r="AQ86" s="33"/>
      <c r="AR86" s="33"/>
    </row>
    <row r="87" spans="1:44" s="12" customFormat="1" ht="15.75">
      <c r="A87" s="102"/>
      <c r="B87" s="102"/>
      <c r="C87" s="102"/>
      <c r="D87" s="102"/>
      <c r="E87" s="85"/>
      <c r="F87" s="103"/>
      <c r="G87" s="106"/>
      <c r="H87" s="106"/>
      <c r="I87" s="106"/>
      <c r="J87" s="106"/>
      <c r="K87" s="106"/>
      <c r="L87" s="106"/>
      <c r="M87" s="131"/>
      <c r="N87" s="106"/>
      <c r="O87" s="106"/>
      <c r="P87" s="106"/>
      <c r="Q87" s="106"/>
      <c r="R87" s="106"/>
      <c r="S87" s="110"/>
      <c r="T87" s="110"/>
      <c r="U87" s="110"/>
      <c r="V87" s="110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"/>
      <c r="AH87" s="10"/>
      <c r="AI87" s="106"/>
      <c r="AJ87" s="106"/>
      <c r="AK87" s="33"/>
      <c r="AL87" s="33"/>
      <c r="AM87" s="33"/>
      <c r="AN87" s="33"/>
      <c r="AO87" s="33"/>
      <c r="AP87" s="33"/>
      <c r="AQ87" s="33"/>
      <c r="AR87" s="33"/>
    </row>
    <row r="88" spans="1:44" s="12" customFormat="1" ht="15.75">
      <c r="A88" s="102"/>
      <c r="B88" s="102"/>
      <c r="C88" s="102"/>
      <c r="D88" s="102"/>
      <c r="E88" s="85"/>
      <c r="F88" s="103"/>
      <c r="G88" s="86"/>
      <c r="H88" s="86"/>
      <c r="I88" s="86"/>
      <c r="J88" s="86"/>
      <c r="K88" s="86"/>
      <c r="L88" s="86"/>
      <c r="M88" s="104"/>
      <c r="N88" s="86"/>
      <c r="O88" s="86"/>
      <c r="P88" s="86"/>
      <c r="Q88" s="86"/>
      <c r="R88" s="86"/>
      <c r="S88" s="105"/>
      <c r="T88" s="105"/>
      <c r="U88" s="105"/>
      <c r="V88" s="105"/>
      <c r="W88" s="106"/>
      <c r="X88" s="106"/>
      <c r="Y88" s="106"/>
      <c r="Z88" s="86"/>
      <c r="AA88" s="86"/>
      <c r="AB88" s="86"/>
      <c r="AC88" s="86"/>
      <c r="AD88" s="86"/>
      <c r="AE88" s="86"/>
      <c r="AF88" s="107"/>
      <c r="AG88" s="10"/>
      <c r="AH88" s="10"/>
      <c r="AI88" s="107"/>
      <c r="AJ88" s="107"/>
      <c r="AK88" s="33"/>
      <c r="AL88" s="33"/>
      <c r="AM88" s="33"/>
      <c r="AN88" s="33"/>
      <c r="AO88" s="33"/>
      <c r="AP88" s="33"/>
      <c r="AQ88" s="33"/>
      <c r="AR88" s="33"/>
    </row>
    <row r="89" spans="1:44" s="12" customFormat="1" ht="15.75">
      <c r="A89" s="102"/>
      <c r="B89" s="102"/>
      <c r="C89" s="102"/>
      <c r="D89" s="102"/>
      <c r="E89" s="85"/>
      <c r="F89" s="103"/>
      <c r="G89" s="86"/>
      <c r="H89" s="86"/>
      <c r="I89" s="86"/>
      <c r="J89" s="86"/>
      <c r="K89" s="86"/>
      <c r="L89" s="86"/>
      <c r="M89" s="104"/>
      <c r="N89" s="86"/>
      <c r="O89" s="86"/>
      <c r="P89" s="86"/>
      <c r="Q89" s="86"/>
      <c r="R89" s="86"/>
      <c r="S89" s="105"/>
      <c r="T89" s="105"/>
      <c r="U89" s="105"/>
      <c r="V89" s="105"/>
      <c r="W89" s="106"/>
      <c r="X89" s="106"/>
      <c r="Y89" s="106"/>
      <c r="Z89" s="86"/>
      <c r="AA89" s="86"/>
      <c r="AB89" s="86"/>
      <c r="AC89" s="86"/>
      <c r="AD89" s="86"/>
      <c r="AE89" s="86"/>
      <c r="AF89" s="107"/>
      <c r="AG89" s="10"/>
      <c r="AH89" s="10"/>
      <c r="AI89" s="107"/>
      <c r="AJ89" s="107"/>
      <c r="AK89" s="33"/>
      <c r="AL89" s="33"/>
      <c r="AM89" s="33"/>
      <c r="AN89" s="33"/>
      <c r="AO89" s="33"/>
      <c r="AP89" s="33"/>
      <c r="AQ89" s="33"/>
      <c r="AR89" s="33"/>
    </row>
    <row r="90" spans="1:44" s="12" customFormat="1" ht="15.75">
      <c r="A90" s="102"/>
      <c r="B90" s="102"/>
      <c r="C90" s="102"/>
      <c r="D90" s="102"/>
      <c r="E90" s="85"/>
      <c r="F90" s="103"/>
      <c r="G90" s="86"/>
      <c r="H90" s="86"/>
      <c r="I90" s="86"/>
      <c r="J90" s="86"/>
      <c r="K90" s="86"/>
      <c r="L90" s="86"/>
      <c r="M90" s="104"/>
      <c r="N90" s="86"/>
      <c r="O90" s="86"/>
      <c r="P90" s="86"/>
      <c r="Q90" s="86"/>
      <c r="R90" s="86"/>
      <c r="S90" s="105"/>
      <c r="T90" s="105"/>
      <c r="U90" s="105"/>
      <c r="V90" s="105"/>
      <c r="W90" s="107"/>
      <c r="X90" s="107"/>
      <c r="Y90" s="107"/>
      <c r="Z90" s="86"/>
      <c r="AA90" s="86"/>
      <c r="AB90" s="86"/>
      <c r="AC90" s="86"/>
      <c r="AD90" s="86"/>
      <c r="AE90" s="86"/>
      <c r="AF90" s="107"/>
      <c r="AG90" s="10"/>
      <c r="AH90" s="10"/>
      <c r="AI90" s="107"/>
      <c r="AJ90" s="107"/>
      <c r="AK90" s="33"/>
      <c r="AL90" s="33"/>
      <c r="AM90" s="33"/>
      <c r="AN90" s="33"/>
      <c r="AO90" s="33"/>
      <c r="AP90" s="33"/>
      <c r="AQ90" s="33"/>
      <c r="AR90" s="33"/>
    </row>
    <row r="91" spans="1:44" s="12" customFormat="1" ht="15.75">
      <c r="A91" s="102"/>
      <c r="B91" s="102"/>
      <c r="C91" s="102"/>
      <c r="D91" s="102"/>
      <c r="E91" s="85"/>
      <c r="F91" s="103"/>
      <c r="G91" s="86"/>
      <c r="H91" s="86"/>
      <c r="I91" s="86"/>
      <c r="J91" s="86"/>
      <c r="K91" s="86"/>
      <c r="L91" s="86"/>
      <c r="M91" s="104"/>
      <c r="N91" s="86"/>
      <c r="O91" s="86"/>
      <c r="P91" s="86"/>
      <c r="Q91" s="86"/>
      <c r="R91" s="86"/>
      <c r="S91" s="105"/>
      <c r="T91" s="105"/>
      <c r="U91" s="105"/>
      <c r="V91" s="105"/>
      <c r="W91" s="107"/>
      <c r="X91" s="107"/>
      <c r="Y91" s="107"/>
      <c r="Z91" s="86"/>
      <c r="AA91" s="86"/>
      <c r="AB91" s="86"/>
      <c r="AC91" s="86"/>
      <c r="AD91" s="86"/>
      <c r="AE91" s="86"/>
      <c r="AF91" s="107"/>
      <c r="AG91" s="10"/>
      <c r="AH91" s="10"/>
      <c r="AI91" s="107"/>
      <c r="AJ91" s="107"/>
      <c r="AK91" s="33"/>
      <c r="AL91" s="33"/>
      <c r="AM91" s="33"/>
      <c r="AN91" s="33"/>
      <c r="AO91" s="33"/>
      <c r="AP91" s="33"/>
      <c r="AQ91" s="33"/>
      <c r="AR91" s="33"/>
    </row>
    <row r="92" spans="1:44" s="12" customFormat="1" ht="15.75">
      <c r="A92" s="102"/>
      <c r="B92" s="102"/>
      <c r="C92" s="102"/>
      <c r="D92" s="102"/>
      <c r="E92" s="85"/>
      <c r="F92" s="103"/>
      <c r="G92" s="106"/>
      <c r="H92" s="106"/>
      <c r="I92" s="106"/>
      <c r="J92" s="106"/>
      <c r="K92" s="106"/>
      <c r="L92" s="106"/>
      <c r="M92" s="131"/>
      <c r="N92" s="106"/>
      <c r="O92" s="106"/>
      <c r="P92" s="106"/>
      <c r="Q92" s="106"/>
      <c r="R92" s="106"/>
      <c r="S92" s="110"/>
      <c r="T92" s="110"/>
      <c r="U92" s="110"/>
      <c r="V92" s="110"/>
      <c r="W92" s="106"/>
      <c r="X92" s="106"/>
      <c r="Y92" s="106"/>
      <c r="Z92" s="106"/>
      <c r="AA92" s="110"/>
      <c r="AB92" s="110"/>
      <c r="AC92" s="110"/>
      <c r="AD92" s="110"/>
      <c r="AE92" s="110"/>
      <c r="AF92" s="106"/>
      <c r="AG92" s="10"/>
      <c r="AH92" s="10"/>
      <c r="AI92" s="106"/>
      <c r="AJ92" s="106"/>
      <c r="AK92" s="33"/>
      <c r="AL92" s="33"/>
      <c r="AM92" s="33"/>
      <c r="AN92" s="33"/>
      <c r="AO92" s="33"/>
      <c r="AP92" s="33"/>
      <c r="AQ92" s="33"/>
      <c r="AR92" s="33"/>
    </row>
    <row r="93" spans="1:44" s="12" customFormat="1" ht="15.75">
      <c r="A93" s="102"/>
      <c r="B93" s="102"/>
      <c r="C93" s="102"/>
      <c r="D93" s="102"/>
      <c r="E93" s="85"/>
      <c r="F93" s="103"/>
      <c r="G93" s="106"/>
      <c r="H93" s="106"/>
      <c r="I93" s="106"/>
      <c r="J93" s="106"/>
      <c r="K93" s="106"/>
      <c r="L93" s="106"/>
      <c r="M93" s="131"/>
      <c r="N93" s="106"/>
      <c r="O93" s="106"/>
      <c r="P93" s="106"/>
      <c r="Q93" s="106"/>
      <c r="R93" s="132"/>
      <c r="S93" s="132"/>
      <c r="T93" s="132"/>
      <c r="U93" s="106"/>
      <c r="V93" s="106"/>
      <c r="W93" s="106"/>
      <c r="X93" s="106"/>
      <c r="Y93" s="106"/>
      <c r="Z93" s="106"/>
      <c r="AA93" s="110"/>
      <c r="AB93" s="110"/>
      <c r="AC93" s="110"/>
      <c r="AD93" s="110"/>
      <c r="AE93" s="110"/>
      <c r="AF93" s="106"/>
      <c r="AG93" s="10"/>
      <c r="AH93" s="10"/>
      <c r="AI93" s="106"/>
      <c r="AJ93" s="106"/>
      <c r="AK93" s="33"/>
      <c r="AL93" s="33"/>
      <c r="AM93" s="33"/>
      <c r="AN93" s="33"/>
      <c r="AO93" s="33"/>
      <c r="AP93" s="33"/>
      <c r="AQ93" s="33"/>
      <c r="AR93" s="33"/>
    </row>
    <row r="94" spans="1:44" s="12" customFormat="1" ht="15.75">
      <c r="A94" s="102"/>
      <c r="B94" s="102"/>
      <c r="C94" s="102"/>
      <c r="D94" s="102"/>
      <c r="E94" s="85"/>
      <c r="F94" s="103"/>
      <c r="G94" s="86"/>
      <c r="H94" s="86"/>
      <c r="I94" s="86"/>
      <c r="J94" s="86"/>
      <c r="K94" s="86"/>
      <c r="L94" s="86"/>
      <c r="M94" s="104"/>
      <c r="N94" s="86"/>
      <c r="O94" s="86"/>
      <c r="P94" s="86"/>
      <c r="Q94" s="86"/>
      <c r="R94" s="86"/>
      <c r="S94" s="105"/>
      <c r="T94" s="105"/>
      <c r="U94" s="105"/>
      <c r="V94" s="105"/>
      <c r="W94" s="106"/>
      <c r="X94" s="106"/>
      <c r="Y94" s="106"/>
      <c r="Z94" s="86"/>
      <c r="AA94" s="86"/>
      <c r="AB94" s="86"/>
      <c r="AC94" s="86"/>
      <c r="AD94" s="86"/>
      <c r="AE94" s="86"/>
      <c r="AF94" s="107"/>
      <c r="AG94" s="10"/>
      <c r="AH94" s="10"/>
      <c r="AI94" s="107"/>
      <c r="AJ94" s="107"/>
      <c r="AK94" s="33"/>
      <c r="AL94" s="33"/>
      <c r="AM94" s="33"/>
      <c r="AN94" s="33"/>
      <c r="AO94" s="33"/>
      <c r="AP94" s="33"/>
      <c r="AQ94" s="33"/>
      <c r="AR94" s="33"/>
    </row>
    <row r="95" spans="1:44" s="12" customFormat="1" ht="15.75">
      <c r="A95" s="102"/>
      <c r="B95" s="102"/>
      <c r="C95" s="102"/>
      <c r="D95" s="102"/>
      <c r="E95" s="85"/>
      <c r="F95" s="103"/>
      <c r="G95" s="86"/>
      <c r="H95" s="86"/>
      <c r="I95" s="86"/>
      <c r="J95" s="86"/>
      <c r="K95" s="86"/>
      <c r="L95" s="86"/>
      <c r="M95" s="104"/>
      <c r="N95" s="86"/>
      <c r="O95" s="86"/>
      <c r="P95" s="86"/>
      <c r="Q95" s="86"/>
      <c r="R95" s="86"/>
      <c r="S95" s="105"/>
      <c r="T95" s="105"/>
      <c r="U95" s="105"/>
      <c r="V95" s="105"/>
      <c r="W95" s="106"/>
      <c r="X95" s="106"/>
      <c r="Y95" s="106"/>
      <c r="Z95" s="86"/>
      <c r="AA95" s="86"/>
      <c r="AB95" s="86"/>
      <c r="AC95" s="86"/>
      <c r="AD95" s="86"/>
      <c r="AE95" s="86"/>
      <c r="AF95" s="107"/>
      <c r="AG95" s="10"/>
      <c r="AH95" s="10"/>
      <c r="AI95" s="107"/>
      <c r="AJ95" s="107"/>
      <c r="AK95" s="33"/>
      <c r="AL95" s="33"/>
      <c r="AM95" s="33"/>
      <c r="AN95" s="33"/>
      <c r="AO95" s="33"/>
      <c r="AP95" s="33"/>
      <c r="AQ95" s="33"/>
      <c r="AR95" s="33"/>
    </row>
    <row r="96" spans="1:44" s="12" customFormat="1" ht="15.75">
      <c r="A96" s="102"/>
      <c r="B96" s="102"/>
      <c r="C96" s="102"/>
      <c r="D96" s="102"/>
      <c r="E96" s="85"/>
      <c r="F96" s="103"/>
      <c r="G96" s="86"/>
      <c r="H96" s="86"/>
      <c r="I96" s="86"/>
      <c r="J96" s="86"/>
      <c r="K96" s="86"/>
      <c r="L96" s="86"/>
      <c r="M96" s="104"/>
      <c r="N96" s="86"/>
      <c r="O96" s="86"/>
      <c r="P96" s="86"/>
      <c r="Q96" s="86"/>
      <c r="R96" s="86"/>
      <c r="S96" s="105"/>
      <c r="T96" s="105"/>
      <c r="U96" s="105"/>
      <c r="V96" s="105"/>
      <c r="W96" s="106"/>
      <c r="X96" s="106"/>
      <c r="Y96" s="106"/>
      <c r="Z96" s="86"/>
      <c r="AA96" s="86"/>
      <c r="AB96" s="86"/>
      <c r="AC96" s="86"/>
      <c r="AD96" s="86"/>
      <c r="AE96" s="86"/>
      <c r="AF96" s="107"/>
      <c r="AG96" s="10"/>
      <c r="AH96" s="10"/>
      <c r="AI96" s="107"/>
      <c r="AJ96" s="107"/>
      <c r="AK96" s="33"/>
      <c r="AL96" s="33"/>
      <c r="AM96" s="33"/>
      <c r="AN96" s="33"/>
      <c r="AO96" s="33"/>
      <c r="AP96" s="33"/>
      <c r="AQ96" s="33"/>
      <c r="AR96" s="33"/>
    </row>
    <row r="97" spans="1:44" s="12" customFormat="1" ht="15.75">
      <c r="A97" s="102"/>
      <c r="B97" s="102"/>
      <c r="C97" s="102"/>
      <c r="D97" s="102"/>
      <c r="E97" s="85"/>
      <c r="F97" s="103"/>
      <c r="G97" s="86"/>
      <c r="H97" s="86"/>
      <c r="I97" s="86"/>
      <c r="J97" s="86"/>
      <c r="K97" s="86"/>
      <c r="L97" s="86"/>
      <c r="M97" s="104"/>
      <c r="N97" s="86"/>
      <c r="O97" s="86"/>
      <c r="P97" s="86"/>
      <c r="Q97" s="86"/>
      <c r="R97" s="86"/>
      <c r="S97" s="105"/>
      <c r="T97" s="105"/>
      <c r="U97" s="105"/>
      <c r="V97" s="105"/>
      <c r="W97" s="106"/>
      <c r="X97" s="106"/>
      <c r="Y97" s="106"/>
      <c r="Z97" s="86"/>
      <c r="AA97" s="86"/>
      <c r="AB97" s="86"/>
      <c r="AC97" s="86"/>
      <c r="AD97" s="86"/>
      <c r="AE97" s="86"/>
      <c r="AF97" s="107"/>
      <c r="AG97" s="10"/>
      <c r="AH97" s="10"/>
      <c r="AI97" s="107"/>
      <c r="AJ97" s="107"/>
      <c r="AK97" s="33"/>
      <c r="AL97" s="33"/>
      <c r="AM97" s="33"/>
      <c r="AN97" s="33"/>
      <c r="AO97" s="33"/>
      <c r="AP97" s="33"/>
      <c r="AQ97" s="33"/>
      <c r="AR97" s="33"/>
    </row>
    <row r="98" spans="1:44" s="12" customFormat="1" ht="15.75">
      <c r="A98" s="102"/>
      <c r="B98" s="102"/>
      <c r="C98" s="102"/>
      <c r="D98" s="102"/>
      <c r="E98" s="85"/>
      <c r="F98" s="103"/>
      <c r="G98" s="106"/>
      <c r="H98" s="106"/>
      <c r="I98" s="106"/>
      <c r="J98" s="106"/>
      <c r="K98" s="106"/>
      <c r="L98" s="106"/>
      <c r="M98" s="131"/>
      <c r="N98" s="106"/>
      <c r="O98" s="106"/>
      <c r="P98" s="106"/>
      <c r="Q98" s="106"/>
      <c r="R98" s="106"/>
      <c r="S98" s="110"/>
      <c r="T98" s="110"/>
      <c r="U98" s="110"/>
      <c r="V98" s="110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"/>
      <c r="AH98" s="10"/>
      <c r="AI98" s="106"/>
      <c r="AJ98" s="106"/>
      <c r="AK98" s="33"/>
      <c r="AL98" s="33"/>
      <c r="AM98" s="33"/>
      <c r="AN98" s="33"/>
      <c r="AO98" s="33"/>
      <c r="AP98" s="33"/>
      <c r="AQ98" s="33"/>
      <c r="AR98" s="33"/>
    </row>
    <row r="99" spans="1:44" s="12" customFormat="1" ht="15.75">
      <c r="A99" s="102"/>
      <c r="B99" s="102"/>
      <c r="C99" s="102"/>
      <c r="D99" s="102"/>
      <c r="E99" s="85"/>
      <c r="F99" s="103"/>
      <c r="G99" s="86"/>
      <c r="H99" s="86"/>
      <c r="I99" s="86"/>
      <c r="J99" s="86"/>
      <c r="K99" s="86"/>
      <c r="L99" s="86"/>
      <c r="M99" s="104"/>
      <c r="N99" s="86"/>
      <c r="O99" s="86"/>
      <c r="P99" s="86"/>
      <c r="Q99" s="86"/>
      <c r="R99" s="86"/>
      <c r="S99" s="105"/>
      <c r="T99" s="105"/>
      <c r="U99" s="105"/>
      <c r="V99" s="105"/>
      <c r="W99" s="106"/>
      <c r="X99" s="106"/>
      <c r="Y99" s="106"/>
      <c r="Z99" s="86"/>
      <c r="AA99" s="86"/>
      <c r="AB99" s="86"/>
      <c r="AC99" s="86"/>
      <c r="AD99" s="86"/>
      <c r="AE99" s="86"/>
      <c r="AF99" s="107"/>
      <c r="AG99" s="10"/>
      <c r="AH99" s="10"/>
      <c r="AI99" s="107"/>
      <c r="AJ99" s="107"/>
      <c r="AK99" s="33"/>
      <c r="AL99" s="33"/>
      <c r="AM99" s="33"/>
      <c r="AN99" s="33"/>
      <c r="AO99" s="33"/>
      <c r="AP99" s="33"/>
      <c r="AQ99" s="33"/>
      <c r="AR99" s="33"/>
    </row>
    <row r="100" spans="1:44" s="12" customFormat="1" ht="15.75">
      <c r="A100" s="102"/>
      <c r="B100" s="102"/>
      <c r="C100" s="102"/>
      <c r="D100" s="102"/>
      <c r="E100" s="85"/>
      <c r="F100" s="103"/>
      <c r="G100" s="86"/>
      <c r="H100" s="86"/>
      <c r="I100" s="86"/>
      <c r="J100" s="86"/>
      <c r="K100" s="86"/>
      <c r="L100" s="86"/>
      <c r="M100" s="104"/>
      <c r="N100" s="86"/>
      <c r="O100" s="86"/>
      <c r="P100" s="86"/>
      <c r="Q100" s="86"/>
      <c r="R100" s="86"/>
      <c r="S100" s="105"/>
      <c r="T100" s="105"/>
      <c r="U100" s="105"/>
      <c r="V100" s="105"/>
      <c r="W100" s="106"/>
      <c r="X100" s="106"/>
      <c r="Y100" s="106"/>
      <c r="Z100" s="86"/>
      <c r="AA100" s="86"/>
      <c r="AB100" s="86"/>
      <c r="AC100" s="86"/>
      <c r="AD100" s="86"/>
      <c r="AE100" s="86"/>
      <c r="AF100" s="107"/>
      <c r="AG100" s="10"/>
      <c r="AH100" s="10"/>
      <c r="AI100" s="107"/>
      <c r="AJ100" s="107"/>
      <c r="AK100" s="33"/>
      <c r="AL100" s="33"/>
      <c r="AM100" s="33"/>
      <c r="AN100" s="33"/>
      <c r="AO100" s="33"/>
      <c r="AP100" s="33"/>
      <c r="AQ100" s="33"/>
      <c r="AR100" s="33"/>
    </row>
    <row r="101" spans="1:44" s="12" customFormat="1" ht="15.75">
      <c r="A101" s="102"/>
      <c r="B101" s="102"/>
      <c r="C101" s="102"/>
      <c r="D101" s="102"/>
      <c r="E101" s="85"/>
      <c r="F101" s="103"/>
      <c r="G101" s="86"/>
      <c r="H101" s="86"/>
      <c r="I101" s="86"/>
      <c r="J101" s="86"/>
      <c r="K101" s="86"/>
      <c r="L101" s="86"/>
      <c r="M101" s="104"/>
      <c r="N101" s="86"/>
      <c r="O101" s="86"/>
      <c r="P101" s="86"/>
      <c r="Q101" s="86"/>
      <c r="R101" s="86"/>
      <c r="S101" s="105"/>
      <c r="T101" s="105"/>
      <c r="U101" s="105"/>
      <c r="V101" s="105"/>
      <c r="W101" s="107"/>
      <c r="X101" s="107"/>
      <c r="Y101" s="107"/>
      <c r="Z101" s="86"/>
      <c r="AA101" s="86"/>
      <c r="AB101" s="86"/>
      <c r="AC101" s="86"/>
      <c r="AD101" s="86"/>
      <c r="AE101" s="86"/>
      <c r="AF101" s="107"/>
      <c r="AG101" s="10"/>
      <c r="AH101" s="10"/>
      <c r="AI101" s="107"/>
      <c r="AJ101" s="107"/>
      <c r="AK101" s="33"/>
      <c r="AL101" s="33"/>
      <c r="AM101" s="33"/>
      <c r="AN101" s="33"/>
      <c r="AO101" s="33"/>
      <c r="AP101" s="33"/>
      <c r="AQ101" s="33"/>
      <c r="AR101" s="33"/>
    </row>
    <row r="102" spans="1:44" s="12" customFormat="1" ht="15.75">
      <c r="A102" s="102"/>
      <c r="B102" s="102"/>
      <c r="C102" s="102"/>
      <c r="D102" s="102"/>
      <c r="E102" s="85"/>
      <c r="F102" s="103"/>
      <c r="G102" s="86"/>
      <c r="H102" s="86"/>
      <c r="I102" s="86"/>
      <c r="J102" s="86"/>
      <c r="K102" s="86"/>
      <c r="L102" s="86"/>
      <c r="M102" s="104"/>
      <c r="N102" s="86"/>
      <c r="O102" s="86"/>
      <c r="P102" s="86"/>
      <c r="Q102" s="86"/>
      <c r="R102" s="86"/>
      <c r="S102" s="105"/>
      <c r="T102" s="105"/>
      <c r="U102" s="105"/>
      <c r="V102" s="105"/>
      <c r="W102" s="107"/>
      <c r="X102" s="107"/>
      <c r="Y102" s="107"/>
      <c r="Z102" s="86"/>
      <c r="AA102" s="86"/>
      <c r="AB102" s="86"/>
      <c r="AC102" s="86"/>
      <c r="AD102" s="86"/>
      <c r="AE102" s="86"/>
      <c r="AF102" s="107"/>
      <c r="AG102" s="10"/>
      <c r="AH102" s="10"/>
      <c r="AI102" s="107"/>
      <c r="AJ102" s="107"/>
      <c r="AK102" s="33"/>
      <c r="AL102" s="33"/>
      <c r="AM102" s="33"/>
      <c r="AN102" s="33"/>
      <c r="AO102" s="33"/>
      <c r="AP102" s="33"/>
      <c r="AQ102" s="33"/>
      <c r="AR102" s="33"/>
    </row>
    <row r="103" spans="1:44" s="12" customFormat="1" ht="15.75">
      <c r="A103" s="102"/>
      <c r="B103" s="102"/>
      <c r="C103" s="102"/>
      <c r="D103" s="102"/>
      <c r="E103" s="128"/>
      <c r="F103" s="129"/>
      <c r="G103" s="130"/>
      <c r="H103" s="130"/>
      <c r="I103" s="106"/>
      <c r="J103" s="106"/>
      <c r="K103" s="106"/>
      <c r="L103" s="106"/>
      <c r="M103" s="131"/>
      <c r="N103" s="130"/>
      <c r="O103" s="130"/>
      <c r="P103" s="130"/>
      <c r="Q103" s="130"/>
      <c r="R103" s="130"/>
      <c r="S103" s="51"/>
      <c r="T103" s="51"/>
      <c r="U103" s="51"/>
      <c r="V103" s="51"/>
      <c r="W103" s="131"/>
      <c r="X103" s="131"/>
      <c r="Y103" s="131"/>
      <c r="Z103" s="130"/>
      <c r="AA103" s="51"/>
      <c r="AB103" s="51"/>
      <c r="AC103" s="51"/>
      <c r="AD103" s="51"/>
      <c r="AE103" s="51"/>
      <c r="AF103" s="130"/>
      <c r="AG103" s="10"/>
      <c r="AH103" s="10"/>
      <c r="AI103" s="130"/>
      <c r="AJ103" s="130"/>
      <c r="AK103" s="33"/>
      <c r="AL103" s="33"/>
      <c r="AM103" s="33"/>
      <c r="AN103" s="33"/>
      <c r="AO103" s="33"/>
      <c r="AP103" s="33"/>
      <c r="AQ103" s="33"/>
      <c r="AR103" s="33"/>
    </row>
    <row r="104" spans="1:44" s="12" customFormat="1" ht="15.75">
      <c r="A104" s="102"/>
      <c r="B104" s="102"/>
      <c r="C104" s="102"/>
      <c r="D104" s="102"/>
      <c r="E104" s="85"/>
      <c r="F104" s="103"/>
      <c r="G104" s="106"/>
      <c r="H104" s="106"/>
      <c r="I104" s="106"/>
      <c r="J104" s="106"/>
      <c r="K104" s="106"/>
      <c r="L104" s="106"/>
      <c r="M104" s="131"/>
      <c r="N104" s="106"/>
      <c r="O104" s="106"/>
      <c r="P104" s="106"/>
      <c r="Q104" s="106"/>
      <c r="R104" s="133"/>
      <c r="S104" s="133"/>
      <c r="T104" s="133"/>
      <c r="U104" s="134" t="s">
        <v>73</v>
      </c>
      <c r="V104" s="134"/>
      <c r="W104" s="106"/>
      <c r="X104" s="106"/>
      <c r="Y104" s="106"/>
      <c r="Z104" s="106"/>
      <c r="AA104" s="110"/>
      <c r="AB104" s="110"/>
      <c r="AC104" s="110"/>
      <c r="AD104" s="110"/>
      <c r="AE104" s="110"/>
      <c r="AF104" s="134"/>
      <c r="AG104" s="10"/>
      <c r="AH104" s="10"/>
      <c r="AI104" s="134"/>
      <c r="AJ104" s="134"/>
      <c r="AK104" s="33"/>
      <c r="AL104" s="33"/>
      <c r="AM104" s="33"/>
      <c r="AN104" s="33"/>
      <c r="AO104" s="33"/>
      <c r="AP104" s="33"/>
      <c r="AQ104" s="33"/>
      <c r="AR104" s="33"/>
    </row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</sheetData>
  <sheetProtection selectLockedCells="1" selectUnlockedCells="1"/>
  <autoFilter ref="D3:AR59"/>
  <mergeCells count="5">
    <mergeCell ref="G1:AF1"/>
    <mergeCell ref="G2:L2"/>
    <mergeCell ref="N2:Q2"/>
    <mergeCell ref="R2:W2"/>
    <mergeCell ref="X2:AF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Mewes</dc:creator>
  <cp:keywords/>
  <dc:description/>
  <cp:lastModifiedBy>jmewes </cp:lastModifiedBy>
  <dcterms:created xsi:type="dcterms:W3CDTF">2014-08-27T14:45:13Z</dcterms:created>
  <dcterms:modified xsi:type="dcterms:W3CDTF">2015-01-06T17:08:18Z</dcterms:modified>
  <cp:category/>
  <cp:version/>
  <cp:contentType/>
  <cp:contentStatus/>
  <cp:revision>113</cp:revision>
</cp:coreProperties>
</file>